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C11" i="10" s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E109" i="2" s="1"/>
  <c r="E115" i="2" s="1"/>
  <c r="L277" i="1"/>
  <c r="L278" i="1"/>
  <c r="L279" i="1"/>
  <c r="L281" i="1"/>
  <c r="L282" i="1"/>
  <c r="L283" i="1"/>
  <c r="L284" i="1"/>
  <c r="L285" i="1"/>
  <c r="E122" i="2" s="1"/>
  <c r="E128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2" i="10"/>
  <c r="C16" i="10"/>
  <c r="C18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E119" i="2"/>
  <c r="C120" i="2"/>
  <c r="E120" i="2"/>
  <c r="C121" i="2"/>
  <c r="E121" i="2"/>
  <c r="C122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G32" i="1"/>
  <c r="G52" i="1" s="1"/>
  <c r="H618" i="1" s="1"/>
  <c r="H32" i="1"/>
  <c r="I32" i="1"/>
  <c r="H617" i="1"/>
  <c r="H51" i="1"/>
  <c r="G624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H211" i="1"/>
  <c r="H257" i="1" s="1"/>
  <c r="H271" i="1" s="1"/>
  <c r="I211" i="1"/>
  <c r="I257" i="1" s="1"/>
  <c r="I271" i="1" s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I446" i="1"/>
  <c r="G642" i="1" s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H461" i="1"/>
  <c r="F470" i="1"/>
  <c r="G470" i="1"/>
  <c r="H470" i="1"/>
  <c r="I470" i="1"/>
  <c r="J470" i="1"/>
  <c r="F474" i="1"/>
  <c r="G474" i="1"/>
  <c r="H474" i="1"/>
  <c r="H476" i="1" s="1"/>
  <c r="H624" i="1" s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G545" i="1" s="1"/>
  <c r="H529" i="1"/>
  <c r="I529" i="1"/>
  <c r="J529" i="1"/>
  <c r="K529" i="1"/>
  <c r="L529" i="1"/>
  <c r="F534" i="1"/>
  <c r="G534" i="1"/>
  <c r="H534" i="1"/>
  <c r="I534" i="1"/>
  <c r="J534" i="1"/>
  <c r="J545" i="1" s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J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H641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G257" i="1"/>
  <c r="G271" i="1" s="1"/>
  <c r="G164" i="2"/>
  <c r="C18" i="2"/>
  <c r="C26" i="10"/>
  <c r="L328" i="1"/>
  <c r="H660" i="1" s="1"/>
  <c r="L351" i="1"/>
  <c r="I662" i="1"/>
  <c r="A31" i="12"/>
  <c r="C70" i="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E8" i="13"/>
  <c r="C8" i="13" s="1"/>
  <c r="C91" i="2"/>
  <c r="F78" i="2"/>
  <c r="F81" i="2" s="1"/>
  <c r="D31" i="2"/>
  <c r="C78" i="2"/>
  <c r="C81" i="2" s="1"/>
  <c r="D50" i="2"/>
  <c r="G157" i="2"/>
  <c r="F18" i="2"/>
  <c r="G161" i="2"/>
  <c r="G156" i="2"/>
  <c r="E103" i="2"/>
  <c r="E62" i="2"/>
  <c r="E63" i="2" s="1"/>
  <c r="G62" i="2"/>
  <c r="D29" i="13"/>
  <c r="C29" i="13" s="1"/>
  <c r="D19" i="13"/>
  <c r="C19" i="13" s="1"/>
  <c r="E13" i="13"/>
  <c r="C13" i="13" s="1"/>
  <c r="J617" i="1"/>
  <c r="E78" i="2"/>
  <c r="E81" i="2" s="1"/>
  <c r="L427" i="1"/>
  <c r="H112" i="1"/>
  <c r="J641" i="1"/>
  <c r="J571" i="1"/>
  <c r="K571" i="1"/>
  <c r="L433" i="1"/>
  <c r="L419" i="1"/>
  <c r="D81" i="2"/>
  <c r="I169" i="1"/>
  <c r="H169" i="1"/>
  <c r="G552" i="1"/>
  <c r="J643" i="1"/>
  <c r="F476" i="1"/>
  <c r="H622" i="1" s="1"/>
  <c r="J622" i="1" s="1"/>
  <c r="I476" i="1"/>
  <c r="H625" i="1" s="1"/>
  <c r="J625" i="1" s="1"/>
  <c r="G338" i="1"/>
  <c r="G352" i="1" s="1"/>
  <c r="J140" i="1"/>
  <c r="F571" i="1"/>
  <c r="I552" i="1"/>
  <c r="K550" i="1"/>
  <c r="G22" i="2"/>
  <c r="K545" i="1"/>
  <c r="J552" i="1"/>
  <c r="C29" i="10"/>
  <c r="H140" i="1"/>
  <c r="L393" i="1"/>
  <c r="C138" i="2" s="1"/>
  <c r="F22" i="13"/>
  <c r="H25" i="13"/>
  <c r="C25" i="13" s="1"/>
  <c r="J651" i="1"/>
  <c r="H571" i="1"/>
  <c r="L560" i="1"/>
  <c r="F338" i="1"/>
  <c r="F352" i="1" s="1"/>
  <c r="H192" i="1"/>
  <c r="F552" i="1"/>
  <c r="L309" i="1"/>
  <c r="E16" i="13"/>
  <c r="J655" i="1"/>
  <c r="J645" i="1"/>
  <c r="L570" i="1"/>
  <c r="I571" i="1"/>
  <c r="J636" i="1"/>
  <c r="G36" i="2"/>
  <c r="L565" i="1"/>
  <c r="K551" i="1"/>
  <c r="C22" i="13"/>
  <c r="C16" i="13"/>
  <c r="H33" i="13"/>
  <c r="E33" i="13" l="1"/>
  <c r="D35" i="13" s="1"/>
  <c r="J634" i="1"/>
  <c r="J644" i="1"/>
  <c r="J640" i="1"/>
  <c r="I460" i="1"/>
  <c r="I461" i="1" s="1"/>
  <c r="H642" i="1" s="1"/>
  <c r="J639" i="1"/>
  <c r="J649" i="1"/>
  <c r="L534" i="1"/>
  <c r="I545" i="1"/>
  <c r="H545" i="1"/>
  <c r="K549" i="1"/>
  <c r="K552" i="1" s="1"/>
  <c r="L524" i="1"/>
  <c r="L545" i="1" s="1"/>
  <c r="G476" i="1"/>
  <c r="H623" i="1" s="1"/>
  <c r="J623" i="1" s="1"/>
  <c r="L401" i="1"/>
  <c r="C139" i="2" s="1"/>
  <c r="C10" i="10"/>
  <c r="J624" i="1"/>
  <c r="E31" i="2"/>
  <c r="H52" i="1"/>
  <c r="H619" i="1" s="1"/>
  <c r="J619" i="1" s="1"/>
  <c r="L290" i="1"/>
  <c r="L338" i="1" s="1"/>
  <c r="L352" i="1" s="1"/>
  <c r="G633" i="1" s="1"/>
  <c r="J633" i="1" s="1"/>
  <c r="C63" i="2"/>
  <c r="F112" i="1"/>
  <c r="C35" i="10"/>
  <c r="C36" i="10" s="1"/>
  <c r="D5" i="13"/>
  <c r="C5" i="13" s="1"/>
  <c r="H661" i="1"/>
  <c r="H664" i="1" s="1"/>
  <c r="G661" i="1"/>
  <c r="I661" i="1" s="1"/>
  <c r="C115" i="2"/>
  <c r="C15" i="10"/>
  <c r="C118" i="2"/>
  <c r="D145" i="2"/>
  <c r="D14" i="13"/>
  <c r="C14" i="13" s="1"/>
  <c r="C123" i="2"/>
  <c r="C128" i="2" s="1"/>
  <c r="L211" i="1"/>
  <c r="F660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G635" i="1"/>
  <c r="J635" i="1" s="1"/>
  <c r="H646" i="1" l="1"/>
  <c r="J646" i="1" s="1"/>
  <c r="F193" i="1"/>
  <c r="G627" i="1" s="1"/>
  <c r="J627" i="1" s="1"/>
  <c r="C28" i="10"/>
  <c r="D19" i="10" s="1"/>
  <c r="H667" i="1"/>
  <c r="H672" i="1"/>
  <c r="C6" i="10" s="1"/>
  <c r="G664" i="1"/>
  <c r="F664" i="1"/>
  <c r="F667" i="1" s="1"/>
  <c r="I660" i="1"/>
  <c r="I664" i="1" s="1"/>
  <c r="I672" i="1" s="1"/>
  <c r="C7" i="10" s="1"/>
  <c r="L257" i="1"/>
  <c r="L271" i="1" s="1"/>
  <c r="G632" i="1" s="1"/>
  <c r="J632" i="1" s="1"/>
  <c r="C145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2" i="10" l="1"/>
  <c r="D24" i="10"/>
  <c r="D27" i="10"/>
  <c r="D18" i="10"/>
  <c r="D11" i="10"/>
  <c r="C30" i="10"/>
  <c r="D10" i="10"/>
  <c r="D21" i="10"/>
  <c r="D26" i="10"/>
  <c r="D12" i="10"/>
  <c r="D13" i="10"/>
  <c r="D17" i="10"/>
  <c r="D16" i="10"/>
  <c r="D20" i="10"/>
  <c r="D15" i="10"/>
  <c r="D25" i="10"/>
  <c r="F672" i="1"/>
  <c r="C4" i="10" s="1"/>
  <c r="G667" i="1"/>
  <c r="G672" i="1"/>
  <c r="C5" i="10" s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<sst xmlns="http://schemas.openxmlformats.org/spreadsheetml/2006/main" count="3955" uniqueCount="913">
  <si>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</si>
  <si>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</si>
  <si>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</si>
  <si>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</si>
  <si>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</si>
  <si>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</si>
  <si>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</si>
  <si>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</si>
  <si>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</si>
  <si>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</si>
  <si>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</si>
  <si>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</si>
  <si>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</si>
  <si>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</si>
  <si>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</si>
  <si>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</si>
  <si>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</si>
  <si>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</si>
  <si>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</si>
  <si>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</si>
  <si>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</si>
  <si>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</si>
  <si>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</si>
  <si>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</si>
  <si>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</si>
  <si>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</si>
  <si>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</si>
  <si>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</si>
  <si>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</si>
  <si>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</si>
  <si>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</si>
  <si>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</si>
  <si>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</si>
  <si>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</si>
  <si>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</si>
  <si>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</si>
  <si>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</si>
  <si>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</si>
  <si>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</si>
  <si>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</si>
  <si>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</si>
  <si>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</si>
  <si>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</si>
  <si>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</si>
  <si>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</si>
  <si>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</si>
  <si>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</si>
  <si>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</si>
  <si>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</si>
  <si>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</si>
  <si>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</si>
  <si>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</si>
  <si>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</si>
  <si>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</si>
  <si>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</si>
  <si>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</si>
  <si>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</si>
  <si>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</si>
  <si>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</si>
  <si>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</si>
  <si>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</si>
  <si>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</si>
  <si>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</si>
  <si>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</si>
  <si>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</si>
  <si>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</si>
  <si>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</si>
  <si>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</si>
  <si>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</si>
  <si>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</si>
  <si>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</si>
  <si>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</si>
  <si>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</si>
  <si>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</si>
  <si>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</si>
  <si>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</si>
  <si>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</si>
  <si>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</si>
  <si>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</si>
  <si>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</si>
  <si>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</si>
  <si>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</si>
  <si>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</si>
  <si>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</si>
  <si>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</si>
  <si>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</si>
  <si>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</si>
  <si>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</si>
  <si>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</si>
  <si>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</si>
  <si>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</si>
  <si>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</si>
  <si>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</si>
  <si>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</si>
  <si>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</si>
  <si>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</si>
  <si>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</si>
  <si>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</si>
  <si>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</si>
  <si>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</si>
  <si>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</si>
  <si>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</si>
  <si>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</si>
  <si>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</si>
  <si>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</si>
  <si>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</si>
  <si>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</si>
  <si>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</si>
  <si>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</si>
  <si>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</si>
  <si>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</si>
  <si>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</si>
  <si>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</si>
  <si>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</si>
  <si>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</si>
  <si>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</si>
  <si>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</si>
  <si>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</si>
  <si>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</si>
  <si>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</si>
  <si>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</si>
  <si>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</si>
  <si>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</si>
  <si>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</si>
  <si>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</si>
  <si>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</si>
  <si>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</si>
  <si>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</si>
  <si>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</si>
  <si>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</si>
  <si>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</si>
  <si>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</si>
  <si>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</si>
  <si>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</si>
  <si>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</si>
  <si>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</si>
  <si>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</si>
  <si>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</si>
  <si>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</si>
  <si>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</si>
  <si>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</si>
  <si>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</si>
  <si>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</si>
  <si>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</si>
  <si>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</si>
  <si>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</si>
  <si>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</si>
  <si>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</si>
  <si>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</si>
  <si>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</si>
  <si>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</si>
  <si>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</si>
  <si>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</si>
  <si>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</si>
  <si>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</si>
  <si>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</si>
  <si>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</si>
  <si>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</si>
  <si>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</si>
  <si>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</si>
  <si>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</si>
  <si>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</si>
  <si>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</si>
  <si>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</si>
  <si>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</si>
  <si>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</si>
  <si>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</si>
  <si>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</si>
  <si>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</si>
  <si>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</si>
  <si>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</si>
  <si>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</si>
  <si>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</si>
  <si>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</si>
  <si>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</si>
  <si>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</si>
  <si>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</si>
  <si>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</si>
  <si>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</si>
  <si>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</si>
  <si>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</si>
  <si>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</si>
  <si>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</si>
  <si>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</si>
  <si>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</si>
  <si>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</si>
  <si>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</si>
  <si>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</si>
  <si>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</si>
  <si>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</si>
  <si>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</si>
  <si>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</si>
  <si>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</si>
  <si>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</si>
  <si>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</si>
  <si>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</si>
  <si>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</si>
  <si>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</si>
  <si>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</si>
  <si>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</si>
  <si>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</si>
  <si>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</si>
  <si>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</si>
  <si>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</si>
  <si>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</si>
  <si>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</si>
  <si>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</si>
  <si>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</si>
  <si>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</si>
  <si>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</si>
  <si>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</si>
  <si>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</si>
  <si>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</si>
  <si>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</si>
  <si>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</si>
  <si>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</si>
  <si>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</si>
  <si>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</si>
  <si>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</si>
  <si>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</si>
  <si>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</si>
  <si>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</si>
  <si>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</si>
  <si>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</si>
  <si>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</si>
  <si>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</si>
  <si>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</si>
  <si>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</si>
  <si>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</si>
  <si>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</si>
  <si>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</si>
  <si>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</si>
  <si>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</si>
  <si>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</si>
  <si>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</si>
  <si>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</si>
  <si>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</si>
  <si>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</si>
  <si>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</si>
  <si>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</si>
  <si>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</si>
  <si>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</si>
  <si>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</si>
  <si>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</si>
  <si>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</si>
  <si>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</si>
  <si>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</si>
  <si>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</si>
  <si>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</si>
  <si>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</si>
  <si>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</si>
  <si>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</si>
  <si>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</si>
  <si>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</si>
  <si>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</si>
  <si>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</si>
  <si>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</si>
  <si>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</si>
  <si>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</si>
  <si>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</si>
  <si>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</si>
  <si>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</si>
  <si>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</si>
  <si>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</si>
  <si>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</si>
  <si>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</si>
  <si>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</si>
  <si>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</si>
  <si>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</si>
  <si>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</si>
  <si>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</si>
  <si>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</si>
  <si>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</si>
  <si>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</si>
  <si>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</si>
  <si>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</si>
  <si>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</si>
  <si>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</si>
  <si>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</si>
  <si>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</si>
  <si>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</si>
  <si>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</si>
  <si>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</si>
  <si>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</si>
  <si>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</si>
  <si>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</si>
  <si>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</si>
  <si>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</si>
  <si>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</si>
  <si>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</si>
  <si>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</si>
  <si>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</si>
  <si>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</si>
  <si>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</si>
  <si>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</si>
  <si>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</si>
  <si>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</si>
  <si>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</si>
  <si>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</si>
  <si>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</si>
  <si>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</si>
  <si>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</si>
  <si>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</si>
  <si>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</si>
  <si>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</si>
  <si>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</si>
  <si>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</si>
  <si>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</si>
  <si>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</si>
  <si>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</si>
  <si>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</si>
  <si>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</si>
  <si>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</si>
  <si>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</si>
  <si>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</si>
  <si>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</si>
  <si>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</si>
  <si>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</si>
  <si>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</si>
  <si>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</si>
  <si>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</si>
  <si>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</si>
  <si>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</si>
  <si>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</si>
  <si>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</si>
  <si>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</si>
  <si>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</si>
  <si>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</si>
  <si>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</si>
  <si>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</si>
  <si>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</si>
  <si>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</si>
  <si>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</si>
  <si>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</si>
  <si>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</si>
  <si>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</si>
  <si>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</si>
  <si>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</si>
  <si>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</si>
  <si>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</si>
  <si>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</si>
  <si>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</si>
  <si>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</si>
  <si>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</si>
  <si>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</si>
  <si>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</si>
  <si>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</si>
  <si>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</si>
  <si>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</si>
  <si>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</si>
  <si>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</si>
  <si>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</si>
  <si>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</si>
  <si>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</si>
  <si>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</si>
  <si>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</si>
  <si>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</si>
  <si>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</si>
  <si>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</si>
  <si>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</si>
  <si>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</si>
  <si>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</si>
  <si>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</si>
  <si>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</si>
  <si>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</si>
  <si>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</si>
  <si>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</si>
  <si>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</si>
  <si>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</si>
  <si>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</si>
  <si>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</si>
  <si>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</si>
  <si>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</si>
  <si>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</si>
  <si>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</si>
  <si>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</si>
  <si>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</si>
  <si>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</si>
  <si>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</si>
  <si>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</si>
  <si>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</si>
  <si>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</si>
  <si>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</si>
  <si>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</si>
  <si>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</si>
  <si>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</si>
  <si>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</si>
  <si>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</si>
  <si>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</si>
  <si>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</si>
  <si>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</si>
  <si>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</si>
  <si>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</si>
  <si>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</si>
  <si>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</si>
  <si>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</si>
  <si>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</si>
  <si>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</si>
  <si>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</si>
  <si>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</si>
  <si>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</si>
  <si>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</si>
  <si>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</si>
  <si>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</si>
  <si>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</si>
  <si>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</si>
  <si>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</si>
  <si>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</si>
  <si>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</si>
  <si>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</si>
  <si>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</si>
  <si>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</si>
  <si>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</si>
  <si>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</si>
  <si>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</si>
  <si>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</si>
  <si>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</si>
  <si>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</si>
  <si>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</si>
  <si>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</si>
  <si>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</si>
  <si>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</si>
  <si>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</si>
  <si>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</si>
  <si>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</si>
  <si>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</si>
  <si>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</si>
  <si>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</si>
  <si>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</si>
  <si>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</si>
  <si>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</si>
  <si>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</si>
  <si>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</si>
  <si>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</si>
  <si>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</si>
  <si>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</si>
  <si>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</si>
  <si>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</si>
  <si>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</si>
  <si>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</si>
  <si>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</si>
  <si>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</si>
  <si>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</si>
  <si>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</si>
  <si>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</si>
  <si>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</si>
  <si>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</si>
  <si>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</si>
  <si>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</si>
  <si>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</si>
  <si>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</si>
  <si>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</si>
  <si>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</si>
  <si>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</si>
  <si>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</si>
  <si>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</si>
  <si>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</si>
  <si>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</si>
  <si>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</si>
  <si>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</si>
  <si>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</si>
  <si>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</si>
  <si>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</si>
  <si>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</si>
  <si>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</si>
  <si>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</si>
  <si>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</si>
  <si>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</si>
  <si>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</si>
  <si>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</si>
  <si>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</si>
  <si>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</si>
  <si>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</si>
  <si>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</si>
  <si>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</si>
  <si>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</si>
  <si>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</si>
  <si>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</si>
  <si>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</si>
  <si>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</si>
  <si>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</si>
  <si>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</si>
  <si>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</si>
  <si>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</si>
  <si>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</si>
  <si>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</si>
  <si>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</si>
  <si>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</si>
  <si>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</si>
  <si>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</si>
  <si>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</si>
  <si>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</si>
  <si>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</si>
  <si>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</si>
  <si>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</si>
  <si>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</si>
  <si>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</si>
  <si>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</si>
  <si>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</si>
  <si>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</si>
  <si>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</si>
  <si>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</si>
  <si>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</si>
  <si>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</si>
  <si>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</si>
  <si>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</si>
  <si>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</si>
  <si>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</si>
  <si>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</si>
  <si>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</si>
  <si>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</si>
  <si>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</si>
  <si>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</si>
  <si>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</si>
  <si>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</si>
  <si>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</si>
  <si>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</si>
  <si>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</si>
  <si>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</si>
  <si>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</si>
  <si>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</si>
  <si>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</si>
  <si>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</si>
  <si>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</si>
  <si>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</si>
  <si>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</si>
  <si>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</si>
  <si>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</si>
  <si>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</si>
  <si>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</si>
  <si>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</si>
  <si>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</si>
  <si>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</si>
  <si>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</si>
  <si>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</si>
  <si>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</si>
  <si>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</si>
  <si>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</si>
  <si>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</si>
  <si>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</si>
  <si>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</si>
  <si>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</si>
  <si>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</si>
  <si>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</si>
  <si>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</si>
  <si>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</si>
  <si>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</si>
  <si>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</si>
  <si>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</si>
  <si>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</si>
  <si>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</si>
  <si>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</si>
  <si>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</si>
  <si>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</si>
  <si>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</si>
  <si>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</si>
  <si>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</si>
  <si>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</si>
  <si>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</si>
  <si>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</si>
  <si>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</si>
  <si>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</si>
  <si>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</si>
  <si>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</si>
  <si>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</si>
  <si>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</si>
  <si>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</si>
  <si>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</si>
  <si>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</si>
  <si>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</si>
  <si>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</si>
  <si>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</si>
  <si>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</si>
  <si>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</si>
  <si>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</si>
  <si>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</si>
  <si>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</si>
  <si>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</si>
  <si>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</si>
  <si>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</si>
  <si>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</si>
  <si>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</si>
  <si>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</si>
  <si>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</si>
  <si>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</si>
  <si>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</si>
  <si>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</si>
  <si>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</si>
  <si>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</si>
  <si>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</si>
  <si>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</si>
  <si>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</si>
  <si>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</si>
  <si>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</si>
  <si>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</si>
  <si>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</si>
  <si>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</si>
  <si>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</si>
  <si>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</si>
  <si>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</si>
  <si>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</si>
  <si>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</si>
  <si>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</si>
  <si>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</si>
  <si>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</si>
  <si>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</si>
  <si>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</si>
  <si>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</si>
  <si>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</si>
  <si>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</si>
  <si>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</si>
  <si>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</si>
  <si>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</si>
  <si>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</si>
  <si>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</si>
  <si>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</si>
  <si>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</si>
  <si>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</si>
  <si>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</si>
  <si>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</si>
  <si>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</si>
  <si>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</si>
  <si>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</si>
  <si>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</si>
  <si>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</si>
  <si>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</si>
  <si>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</si>
  <si>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</si>
  <si>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</si>
  <si>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</si>
  <si>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</si>
  <si>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</si>
  <si>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</si>
  <si>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</si>
  <si>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</si>
  <si>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</si>
  <si>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</si>
  <si>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</si>
  <si>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</si>
  <si>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</si>
  <si>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</si>
  <si>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</si>
  <si>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</si>
  <si>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</si>
  <si>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</si>
  <si>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</si>
  <si>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</si>
  <si>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</si>
  <si>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</si>
  <si>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</si>
  <si>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</si>
  <si>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</si>
  <si>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</si>
  <si>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</si>
  <si>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</si>
  <si>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</si>
  <si>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</si>
  <si>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</si>
  <si>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</si>
  <si>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</si>
  <si>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</si>
  <si>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</si>
  <si>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</si>
  <si>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</si>
  <si>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</si>
  <si>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</si>
  <si>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</si>
  <si>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</si>
  <si>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</si>
  <si>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</si>
  <si>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</si>
  <si>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</si>
  <si>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</si>
  <si>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</si>
  <si>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</si>
  <si>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</si>
  <si>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</si>
  <si>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</si>
  <si>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</si>
  <si>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</si>
  <si>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</si>
  <si>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</si>
  <si>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</si>
  <si>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</si>
  <si>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</si>
  <si>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</si>
  <si>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</si>
  <si>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</si>
  <si>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</si>
  <si>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</si>
  <si>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</si>
  <si>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</si>
  <si>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</si>
  <si>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</si>
  <si>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</si>
  <si>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</si>
  <si>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</si>
  <si>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</si>
  <si>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</si>
  <si>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</si>
  <si>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</si>
  <si>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</si>
  <si>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</si>
  <si>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</si>
  <si>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</si>
  <si>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</si>
  <si>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</si>
  <si>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</si>
  <si>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</si>
  <si>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</si>
  <si>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</si>
  <si>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</si>
  <si>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</si>
  <si>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</si>
  <si>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</si>
  <si>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</si>
  <si>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</si>
  <si>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</si>
  <si>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</si>
  <si>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</si>
  <si>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</si>
  <si>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</si>
  <si>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</si>
  <si>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</si>
  <si>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</si>
  <si>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</si>
  <si>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</si>
  <si>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</si>
  <si>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</si>
  <si>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</si>
  <si>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</si>
  <si>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</si>
  <si>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</si>
  <si>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</si>
  <si>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</si>
  <si>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</si>
  <si>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</si>
  <si>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</si>
  <si>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</si>
  <si>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</si>
  <si>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</si>
  <si>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</si>
  <si>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</si>
  <si>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</si>
  <si>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</si>
  <si>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</si>
  <si>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</si>
  <si>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</si>
  <si>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</si>
  <si>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</si>
  <si>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</si>
  <si>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</si>
  <si>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</si>
  <si>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</si>
  <si>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</si>
  <si>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</si>
  <si>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</si>
  <si>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</si>
  <si>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</si>
  <si>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</si>
  <si>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</si>
  <si>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</si>
  <si>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</si>
  <si>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</si>
  <si>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</si>
  <si>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</si>
  <si>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</si>
  <si>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</si>
  <si>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</si>
  <si>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</si>
  <si>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</si>
  <si>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</si>
  <si>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</si>
  <si>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</si>
  <si>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</si>
  <si>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</si>
  <si>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</si>
  <si>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</si>
  <si>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</si>
  <si>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</si>
  <si>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</si>
  <si>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</si>
  <si>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</si>
  <si>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</si>
  <si>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</si>
  <si>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</si>
  <si>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</si>
  <si>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</si>
  <si>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</si>
  <si>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</si>
  <si>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</si>
  <si>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</si>
  <si>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</si>
  <si>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</si>
  <si>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</si>
  <si>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</si>
  <si>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</si>
  <si>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</si>
  <si>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</si>
  <si>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</si>
  <si>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</si>
  <si>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</si>
  <si>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</si>
  <si>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</si>
  <si>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</si>
  <si>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</si>
  <si>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</si>
  <si>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</si>
  <si>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</si>
  <si>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</si>
  <si>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</si>
  <si>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</si>
  <si>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</si>
  <si>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</si>
  <si>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</si>
  <si>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</si>
  <si>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</si>
  <si>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</si>
  <si>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</si>
  <si>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</si>
  <si>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</si>
  <si>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</si>
  <si>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</si>
  <si>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</si>
  <si>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</si>
  <si>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</si>
  <si>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</si>
  <si>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</si>
  <si>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</si>
  <si>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</si>
  <si>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</si>
  <si>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</si>
  <si>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</si>
  <si>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</si>
  <si>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</si>
  <si>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</si>
  <si>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</si>
  <si>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</si>
  <si>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</si>
  <si>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</si>
  <si>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</si>
  <si>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</si>
  <si>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</si>
  <si>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</si>
  <si>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</si>
  <si>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</si>
  <si>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</si>
  <si>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</si>
  <si>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</si>
  <si>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</si>
  <si>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</si>
  <si>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</si>
  <si>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</si>
  <si>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</si>
  <si>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</si>
  <si>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</si>
  <si>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</si>
  <si>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</si>
  <si>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</si>
  <si>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</si>
  <si>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</si>
  <si>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</si>
  <si>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</si>
  <si>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</si>
  <si>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</si>
  <si>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</si>
  <si>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</si>
  <si>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</si>
  <si>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</si>
  <si>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</si>
  <si>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</si>
  <si>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</si>
  <si>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</si>
  <si>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</si>
  <si>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</si>
  <si>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</si>
  <si>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</si>
  <si>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</si>
  <si>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</si>
  <si>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</si>
  <si>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</si>
  <si>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</si>
  <si>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</si>
  <si>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</si>
  <si>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</si>
  <si>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</si>
  <si>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</si>
  <si>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</si>
  <si>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</si>
  <si>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</si>
  <si>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</si>
  <si>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</si>
  <si>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</si>
  <si>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</si>
  <si>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</si>
  <si>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</si>
  <si>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</si>
  <si>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</si>
  <si>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</si>
  <si>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</si>
  <si>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</si>
  <si>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</si>
  <si>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</si>
  <si>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</si>
  <si>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</si>
  <si>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</si>
  <si>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</si>
  <si>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</si>
  <si>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</si>
  <si>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</si>
  <si>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</si>
  <si>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</si>
  <si>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EAST KINGSTON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</si>
</sst>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153</v>
      </c>
      <c r="C2" s="21">
        <v>153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45860.37</v>
      </c>
      <c r="G9" s="18"/>
      <c r="H9" s="18"/>
      <c r="I9" s="18"/>
      <c r="J9" s="67">
        <f>SUM(I439)</f>
        <v>923904.49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118741.36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3317.18</v>
      </c>
      <c r="G14" s="18">
        <v>761.29</v>
      </c>
      <c r="H14" s="18">
        <v>15000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2832.21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167918.91</v>
      </c>
      <c r="G19" s="41">
        <f>SUM(G9:G18)</f>
        <v>3593.5</v>
      </c>
      <c r="H19" s="41">
        <f>SUM(H9:H18)</f>
        <v>15000</v>
      </c>
      <c r="I19" s="41">
        <f>SUM(I9:I18)</f>
        <v>0</v>
      </c>
      <c r="J19" s="41">
        <f>SUM(J9:J18)</f>
        <v>923904.49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-1876.75</v>
      </c>
      <c r="G22" s="18">
        <v>3537.7</v>
      </c>
      <c r="H22" s="18">
        <v>-1660.95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0.01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127381.53</v>
      </c>
      <c r="G24" s="18">
        <v>55.8</v>
      </c>
      <c r="H24" s="18">
        <v>15000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125504.79</v>
      </c>
      <c r="G32" s="41">
        <f>SUM(G22:G31)</f>
        <v>3593.5</v>
      </c>
      <c r="H32" s="41">
        <f>SUM(H22:H31)</f>
        <v>13339.05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1660.95</v>
      </c>
      <c r="I48" s="18"/>
      <c r="J48" s="13">
        <f>SUM(I459)</f>
        <v>923904.49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42414.12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42414.12</v>
      </c>
      <c r="G51" s="41">
        <f>SUM(G35:G50)</f>
        <v>0</v>
      </c>
      <c r="H51" s="41">
        <f>SUM(H35:H50)</f>
        <v>1660.95</v>
      </c>
      <c r="I51" s="41">
        <f>SUM(I35:I50)</f>
        <v>0</v>
      </c>
      <c r="J51" s="41">
        <f>SUM(J35:J50)</f>
        <v>923904.49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167918.91</v>
      </c>
      <c r="G52" s="41">
        <f>G51+G32</f>
        <v>3593.5</v>
      </c>
      <c r="H52" s="41">
        <f>H51+H32</f>
        <v>15000</v>
      </c>
      <c r="I52" s="41">
        <f>I51+I32</f>
        <v>0</v>
      </c>
      <c r="J52" s="41">
        <f>J51+J32</f>
        <v>923904.49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1957423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1957423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557.49</v>
      </c>
      <c r="G96" s="18"/>
      <c r="H96" s="18"/>
      <c r="I96" s="18"/>
      <c r="J96" s="18">
        <v>17488.400000000001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35626.06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2998.53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2651.34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6207.3600000000006</v>
      </c>
      <c r="G111" s="41">
        <f>SUM(G96:G110)</f>
        <v>35626.06</v>
      </c>
      <c r="H111" s="41">
        <f>SUM(H96:H110)</f>
        <v>0</v>
      </c>
      <c r="I111" s="41">
        <f>SUM(I96:I110)</f>
        <v>0</v>
      </c>
      <c r="J111" s="41">
        <f>SUM(J96:J110)</f>
        <v>17488.400000000001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1963630.36</v>
      </c>
      <c r="G112" s="41">
        <f>G60+G111</f>
        <v>35626.06</v>
      </c>
      <c r="H112" s="41">
        <f>H60+H79+H94+H111</f>
        <v>0</v>
      </c>
      <c r="I112" s="41">
        <f>I60+I111</f>
        <v>0</v>
      </c>
      <c r="J112" s="41">
        <f>J60+J111</f>
        <v>17488.400000000001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312251.59999999998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249264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561515.6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579.73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579.73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561515.6</v>
      </c>
      <c r="G140" s="41">
        <f>G121+SUM(G136:G137)</f>
        <v>579.73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8914.43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24606.21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24606.21</v>
      </c>
      <c r="G162" s="41">
        <f>SUM(G150:G161)</f>
        <v>8914.43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24606.21</v>
      </c>
      <c r="G169" s="41">
        <f>G147+G162+SUM(G163:G168)</f>
        <v>8914.43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9897.93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9897.93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9897.93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2549752.17</v>
      </c>
      <c r="G193" s="47">
        <f>G112+G140+G169+G192</f>
        <v>55018.15</v>
      </c>
      <c r="H193" s="47">
        <f>H112+H140+H169+H192</f>
        <v>0</v>
      </c>
      <c r="I193" s="47">
        <f>I112+I140+I169+I192</f>
        <v>0</v>
      </c>
      <c r="J193" s="47">
        <f>J112+J140+J192</f>
        <v>17488.400000000001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775701.51</v>
      </c>
      <c r="G197" s="18">
        <v>299268.96000000002</v>
      </c>
      <c r="H197" s="18">
        <v>2000</v>
      </c>
      <c r="I197" s="18">
        <v>40219.85</v>
      </c>
      <c r="J197" s="18">
        <v>3100.07</v>
      </c>
      <c r="K197" s="18"/>
      <c r="L197" s="19">
        <f>SUM(F197:K197)</f>
        <v>1120290.3900000001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299018.3</v>
      </c>
      <c r="G198" s="18">
        <v>102531.46</v>
      </c>
      <c r="H198" s="18">
        <v>36270.47</v>
      </c>
      <c r="I198" s="18">
        <v>3570.28</v>
      </c>
      <c r="J198" s="18">
        <v>250.67</v>
      </c>
      <c r="K198" s="18"/>
      <c r="L198" s="19">
        <f>SUM(F198:K198)</f>
        <v>441641.18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5175</v>
      </c>
      <c r="G200" s="18"/>
      <c r="H200" s="18"/>
      <c r="I200" s="18"/>
      <c r="J200" s="18"/>
      <c r="K200" s="18">
        <v>7444.43</v>
      </c>
      <c r="L200" s="19">
        <f>SUM(F200:K200)</f>
        <v>12619.43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179944</v>
      </c>
      <c r="G202" s="18">
        <v>70785.440000000002</v>
      </c>
      <c r="H202" s="18">
        <v>21230.55</v>
      </c>
      <c r="I202" s="18">
        <v>1979.49</v>
      </c>
      <c r="J202" s="18">
        <v>105</v>
      </c>
      <c r="K202" s="18"/>
      <c r="L202" s="19">
        <f t="shared" ref="L202:L208" si="0">SUM(F202:K202)</f>
        <v>274044.48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46190.01</v>
      </c>
      <c r="G203" s="18">
        <v>14917.09</v>
      </c>
      <c r="H203" s="18">
        <v>35179.599999999999</v>
      </c>
      <c r="I203" s="18">
        <v>11118.56</v>
      </c>
      <c r="J203" s="18">
        <v>14793.54</v>
      </c>
      <c r="K203" s="18"/>
      <c r="L203" s="19">
        <f t="shared" si="0"/>
        <v>122198.80000000002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5920</v>
      </c>
      <c r="G204" s="18">
        <v>-0.01</v>
      </c>
      <c r="H204" s="18">
        <v>64725.24</v>
      </c>
      <c r="I204" s="18"/>
      <c r="J204" s="18"/>
      <c r="K204" s="18"/>
      <c r="L204" s="19">
        <f t="shared" si="0"/>
        <v>70645.23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158269.32</v>
      </c>
      <c r="G205" s="18">
        <v>65733.77</v>
      </c>
      <c r="H205" s="18">
        <v>13906.5</v>
      </c>
      <c r="I205" s="18">
        <v>6113.35</v>
      </c>
      <c r="J205" s="18">
        <v>700</v>
      </c>
      <c r="K205" s="18">
        <v>1575.03</v>
      </c>
      <c r="L205" s="19">
        <f t="shared" si="0"/>
        <v>246297.97000000003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68496.84</v>
      </c>
      <c r="G207" s="18">
        <v>25989.54</v>
      </c>
      <c r="H207" s="18">
        <v>101269</v>
      </c>
      <c r="I207" s="18">
        <v>48655.6</v>
      </c>
      <c r="J207" s="18">
        <v>26155.98</v>
      </c>
      <c r="K207" s="18"/>
      <c r="L207" s="19">
        <f t="shared" si="0"/>
        <v>270566.96000000002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87038.8</v>
      </c>
      <c r="I208" s="18"/>
      <c r="J208" s="18"/>
      <c r="K208" s="18"/>
      <c r="L208" s="19">
        <f t="shared" si="0"/>
        <v>87038.8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1538714.9800000002</v>
      </c>
      <c r="G211" s="41">
        <f t="shared" si="1"/>
        <v>579226.25000000012</v>
      </c>
      <c r="H211" s="41">
        <f t="shared" si="1"/>
        <v>361620.16</v>
      </c>
      <c r="I211" s="41">
        <f t="shared" si="1"/>
        <v>111657.12999999999</v>
      </c>
      <c r="J211" s="41">
        <f t="shared" si="1"/>
        <v>45105.26</v>
      </c>
      <c r="K211" s="41">
        <f t="shared" si="1"/>
        <v>9019.4600000000009</v>
      </c>
      <c r="L211" s="41">
        <f t="shared" si="1"/>
        <v>2645343.2399999998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1538714.9800000002</v>
      </c>
      <c r="G257" s="41">
        <f t="shared" si="8"/>
        <v>579226.25000000012</v>
      </c>
      <c r="H257" s="41">
        <f t="shared" si="8"/>
        <v>361620.16</v>
      </c>
      <c r="I257" s="41">
        <f t="shared" si="8"/>
        <v>111657.12999999999</v>
      </c>
      <c r="J257" s="41">
        <f t="shared" si="8"/>
        <v>45105.26</v>
      </c>
      <c r="K257" s="41">
        <f t="shared" si="8"/>
        <v>9019.4600000000009</v>
      </c>
      <c r="L257" s="41">
        <f t="shared" si="8"/>
        <v>2645343.2399999998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9897.93</v>
      </c>
      <c r="L263" s="19">
        <f>SUM(F263:K263)</f>
        <v>9897.93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9897.93</v>
      </c>
      <c r="L270" s="41">
        <f t="shared" si="9"/>
        <v>9897.93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1538714.9800000002</v>
      </c>
      <c r="G271" s="42">
        <f t="shared" si="11"/>
        <v>579226.25000000012</v>
      </c>
      <c r="H271" s="42">
        <f t="shared" si="11"/>
        <v>361620.16</v>
      </c>
      <c r="I271" s="42">
        <f t="shared" si="11"/>
        <v>111657.12999999999</v>
      </c>
      <c r="J271" s="42">
        <f t="shared" si="11"/>
        <v>45105.26</v>
      </c>
      <c r="K271" s="42">
        <f t="shared" si="11"/>
        <v>18917.39</v>
      </c>
      <c r="L271" s="42">
        <f t="shared" si="11"/>
        <v>2655241.17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>
        <v>1832.21</v>
      </c>
      <c r="J276" s="18"/>
      <c r="K276" s="18"/>
      <c r="L276" s="19">
        <f>SUM(F276:K276)</f>
        <v>1832.21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1832.21</v>
      </c>
      <c r="J290" s="42">
        <f t="shared" si="13"/>
        <v>0</v>
      </c>
      <c r="K290" s="42">
        <f t="shared" si="13"/>
        <v>0</v>
      </c>
      <c r="L290" s="41">
        <f t="shared" si="13"/>
        <v>1832.21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1832.21</v>
      </c>
      <c r="J338" s="41">
        <f t="shared" si="20"/>
        <v>0</v>
      </c>
      <c r="K338" s="41">
        <f t="shared" si="20"/>
        <v>0</v>
      </c>
      <c r="L338" s="41">
        <f t="shared" si="20"/>
        <v>1832.21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1832.21</v>
      </c>
      <c r="J352" s="41">
        <f>J338</f>
        <v>0</v>
      </c>
      <c r="K352" s="47">
        <f>K338+K351</f>
        <v>0</v>
      </c>
      <c r="L352" s="41">
        <f>L338+L351</f>
        <v>1832.21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26114.02</v>
      </c>
      <c r="G358" s="18">
        <v>1997.72</v>
      </c>
      <c r="H358" s="18">
        <v>214</v>
      </c>
      <c r="I358" s="18">
        <v>26692.41</v>
      </c>
      <c r="J358" s="18"/>
      <c r="K358" s="18"/>
      <c r="L358" s="13">
        <f>SUM(F358:K358)</f>
        <v>55018.15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26114.02</v>
      </c>
      <c r="G362" s="47">
        <f t="shared" si="22"/>
        <v>1997.72</v>
      </c>
      <c r="H362" s="47">
        <f t="shared" si="22"/>
        <v>214</v>
      </c>
      <c r="I362" s="47">
        <f t="shared" si="22"/>
        <v>26692.41</v>
      </c>
      <c r="J362" s="47">
        <f t="shared" si="22"/>
        <v>0</v>
      </c>
      <c r="K362" s="47">
        <f t="shared" si="22"/>
        <v>0</v>
      </c>
      <c r="L362" s="47">
        <f t="shared" si="22"/>
        <v>55018.15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26692.41</v>
      </c>
      <c r="G367" s="18"/>
      <c r="H367" s="18"/>
      <c r="I367" s="56">
        <f>SUM(F367:H367)</f>
        <v>26692.41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26692.41</v>
      </c>
      <c r="G369" s="47">
        <f>SUM(G367:G368)</f>
        <v>0</v>
      </c>
      <c r="H369" s="47">
        <f>SUM(H367:H368)</f>
        <v>0</v>
      </c>
      <c r="I369" s="47">
        <f>SUM(I367:I368)</f>
        <v>26692.41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>
        <v>8529.58</v>
      </c>
      <c r="I388" s="18"/>
      <c r="J388" s="24" t="s">
        <v>289</v>
      </c>
      <c r="K388" s="24" t="s">
        <v>289</v>
      </c>
      <c r="L388" s="56">
        <f t="shared" si="25"/>
        <v>8529.58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8529.58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8529.58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220.9</v>
      </c>
      <c r="I396" s="18"/>
      <c r="J396" s="24" t="s">
        <v>289</v>
      </c>
      <c r="K396" s="24" t="s">
        <v>289</v>
      </c>
      <c r="L396" s="56">
        <f t="shared" si="26"/>
        <v>220.9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567.64</v>
      </c>
      <c r="I397" s="18"/>
      <c r="J397" s="24" t="s">
        <v>289</v>
      </c>
      <c r="K397" s="24" t="s">
        <v>289</v>
      </c>
      <c r="L397" s="56">
        <f t="shared" si="26"/>
        <v>567.64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8170.28</v>
      </c>
      <c r="I400" s="18"/>
      <c r="J400" s="24" t="s">
        <v>289</v>
      </c>
      <c r="K400" s="24" t="s">
        <v>289</v>
      </c>
      <c r="L400" s="56">
        <f t="shared" si="26"/>
        <v>8170.28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8958.82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8958.82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17488.400000000001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17488.400000000001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v>4671.7</v>
      </c>
      <c r="I426" s="18"/>
      <c r="J426" s="18"/>
      <c r="K426" s="18"/>
      <c r="L426" s="56">
        <f t="shared" si="29"/>
        <v>4671.7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4671.7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4671.7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4671.7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4671.7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693516.7</v>
      </c>
      <c r="G439" s="18">
        <v>230387.79</v>
      </c>
      <c r="H439" s="18"/>
      <c r="I439" s="56">
        <f t="shared" ref="I439:I445" si="33">SUM(F439:H439)</f>
        <v>923904.49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693516.7</v>
      </c>
      <c r="G446" s="13">
        <f>SUM(G439:G445)</f>
        <v>230387.79</v>
      </c>
      <c r="H446" s="13">
        <f>SUM(H439:H445)</f>
        <v>0</v>
      </c>
      <c r="I446" s="13">
        <f>SUM(I439:I445)</f>
        <v>923904.49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693516.7</v>
      </c>
      <c r="G459" s="18">
        <v>230387.79</v>
      </c>
      <c r="H459" s="18"/>
      <c r="I459" s="56">
        <f t="shared" si="34"/>
        <v>923904.49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693516.7</v>
      </c>
      <c r="G460" s="83">
        <f>SUM(G454:G459)</f>
        <v>230387.79</v>
      </c>
      <c r="H460" s="83">
        <f>SUM(H454:H459)</f>
        <v>0</v>
      </c>
      <c r="I460" s="83">
        <f>SUM(I454:I459)</f>
        <v>923904.49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693516.7</v>
      </c>
      <c r="G461" s="42">
        <f>G452+G460</f>
        <v>230387.79</v>
      </c>
      <c r="H461" s="42">
        <f>H452+H460</f>
        <v>0</v>
      </c>
      <c r="I461" s="42">
        <f>I452+I460</f>
        <v>923904.49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147903.12</v>
      </c>
      <c r="G465" s="18">
        <v>0</v>
      </c>
      <c r="H465" s="18">
        <v>3493.16</v>
      </c>
      <c r="I465" s="18"/>
      <c r="J465" s="18">
        <v>911087.79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2549752.17</v>
      </c>
      <c r="G468" s="18">
        <v>55018.15</v>
      </c>
      <c r="H468" s="18"/>
      <c r="I468" s="18"/>
      <c r="J468" s="18">
        <v>17488.400000000001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2549752.17</v>
      </c>
      <c r="G470" s="53">
        <f>SUM(G468:G469)</f>
        <v>55018.15</v>
      </c>
      <c r="H470" s="53">
        <f>SUM(H468:H469)</f>
        <v>0</v>
      </c>
      <c r="I470" s="53">
        <f>SUM(I468:I469)</f>
        <v>0</v>
      </c>
      <c r="J470" s="53">
        <f>SUM(J468:J469)</f>
        <v>17488.400000000001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2655241.17</v>
      </c>
      <c r="G472" s="18">
        <v>55018.15</v>
      </c>
      <c r="H472" s="18">
        <v>1832.21</v>
      </c>
      <c r="I472" s="18"/>
      <c r="J472" s="18">
        <v>4671.7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2655241.17</v>
      </c>
      <c r="G474" s="53">
        <f>SUM(G472:G473)</f>
        <v>55018.15</v>
      </c>
      <c r="H474" s="53">
        <f>SUM(H472:H473)</f>
        <v>1832.21</v>
      </c>
      <c r="I474" s="53">
        <f>SUM(I472:I473)</f>
        <v>0</v>
      </c>
      <c r="J474" s="53">
        <f>SUM(J472:J473)</f>
        <v>4671.7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42414.120000000112</v>
      </c>
      <c r="G476" s="53">
        <f>(G465+G470)- G474</f>
        <v>0</v>
      </c>
      <c r="H476" s="53">
        <f>(H465+H470)- H474</f>
        <v>1660.9499999999998</v>
      </c>
      <c r="I476" s="53">
        <f>(I465+I470)- I474</f>
        <v>0</v>
      </c>
      <c r="J476" s="53">
        <f>(J465+J470)- J474</f>
        <v>923904.49000000011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299018.3</v>
      </c>
      <c r="G521" s="18">
        <v>102531.46</v>
      </c>
      <c r="H521" s="18">
        <v>36270.47</v>
      </c>
      <c r="I521" s="18">
        <v>3083.43</v>
      </c>
      <c r="J521" s="18">
        <v>250.67</v>
      </c>
      <c r="K521" s="18"/>
      <c r="L521" s="88">
        <f>SUM(F521:K521)</f>
        <v>441154.32999999996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299018.3</v>
      </c>
      <c r="G524" s="108">
        <f t="shared" ref="G524:L524" si="36">SUM(G521:G523)</f>
        <v>102531.46</v>
      </c>
      <c r="H524" s="108">
        <f t="shared" si="36"/>
        <v>36270.47</v>
      </c>
      <c r="I524" s="108">
        <f t="shared" si="36"/>
        <v>3083.43</v>
      </c>
      <c r="J524" s="108">
        <f t="shared" si="36"/>
        <v>250.67</v>
      </c>
      <c r="K524" s="108">
        <f t="shared" si="36"/>
        <v>0</v>
      </c>
      <c r="L524" s="89">
        <f t="shared" si="36"/>
        <v>441154.32999999996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179944</v>
      </c>
      <c r="G526" s="18">
        <v>70785.440000000002</v>
      </c>
      <c r="H526" s="18">
        <v>21230.55</v>
      </c>
      <c r="I526" s="18">
        <v>1979.49</v>
      </c>
      <c r="J526" s="18">
        <v>105</v>
      </c>
      <c r="K526" s="18"/>
      <c r="L526" s="88">
        <f>SUM(F526:K526)</f>
        <v>274044.48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179944</v>
      </c>
      <c r="G529" s="89">
        <f t="shared" ref="G529:L529" si="37">SUM(G526:G528)</f>
        <v>70785.440000000002</v>
      </c>
      <c r="H529" s="89">
        <f t="shared" si="37"/>
        <v>21230.55</v>
      </c>
      <c r="I529" s="89">
        <f t="shared" si="37"/>
        <v>1979.49</v>
      </c>
      <c r="J529" s="89">
        <f t="shared" si="37"/>
        <v>105</v>
      </c>
      <c r="K529" s="89">
        <f t="shared" si="37"/>
        <v>0</v>
      </c>
      <c r="L529" s="89">
        <f t="shared" si="37"/>
        <v>274044.48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30363.13</v>
      </c>
      <c r="G531" s="18">
        <v>12772.07</v>
      </c>
      <c r="H531" s="18">
        <v>2702.03</v>
      </c>
      <c r="I531" s="18">
        <v>1187.82</v>
      </c>
      <c r="J531" s="18">
        <v>136.01</v>
      </c>
      <c r="K531" s="18">
        <v>306.02999999999997</v>
      </c>
      <c r="L531" s="88">
        <f>SUM(F531:K531)</f>
        <v>47467.09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30363.13</v>
      </c>
      <c r="G534" s="89">
        <f t="shared" ref="G534:L534" si="38">SUM(G531:G533)</f>
        <v>12772.07</v>
      </c>
      <c r="H534" s="89">
        <f t="shared" si="38"/>
        <v>2702.03</v>
      </c>
      <c r="I534" s="89">
        <f t="shared" si="38"/>
        <v>1187.82</v>
      </c>
      <c r="J534" s="89">
        <f t="shared" si="38"/>
        <v>136.01</v>
      </c>
      <c r="K534" s="89">
        <f t="shared" si="38"/>
        <v>306.02999999999997</v>
      </c>
      <c r="L534" s="89">
        <f t="shared" si="38"/>
        <v>47467.09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696</v>
      </c>
      <c r="I536" s="18"/>
      <c r="J536" s="18"/>
      <c r="K536" s="18"/>
      <c r="L536" s="88">
        <f>SUM(F536:K536)</f>
        <v>696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696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696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7702</v>
      </c>
      <c r="I541" s="18"/>
      <c r="J541" s="18"/>
      <c r="K541" s="18"/>
      <c r="L541" s="88">
        <f>SUM(F541:K541)</f>
        <v>7702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7702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7702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509325.43</v>
      </c>
      <c r="G545" s="89">
        <f t="shared" ref="G545:L545" si="41">G524+G529+G534+G539+G544</f>
        <v>186088.97000000003</v>
      </c>
      <c r="H545" s="89">
        <f t="shared" si="41"/>
        <v>68601.05</v>
      </c>
      <c r="I545" s="89">
        <f t="shared" si="41"/>
        <v>6250.74</v>
      </c>
      <c r="J545" s="89">
        <f t="shared" si="41"/>
        <v>491.67999999999995</v>
      </c>
      <c r="K545" s="89">
        <f t="shared" si="41"/>
        <v>306.02999999999997</v>
      </c>
      <c r="L545" s="89">
        <f t="shared" si="41"/>
        <v>771063.89999999991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441154.32999999996</v>
      </c>
      <c r="G549" s="87">
        <f>L526</f>
        <v>274044.48</v>
      </c>
      <c r="H549" s="87">
        <f>L531</f>
        <v>47467.09</v>
      </c>
      <c r="I549" s="87">
        <f>L536</f>
        <v>696</v>
      </c>
      <c r="J549" s="87">
        <f>L541</f>
        <v>7702</v>
      </c>
      <c r="K549" s="87">
        <f>SUM(F549:J549)</f>
        <v>771063.89999999991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441154.32999999996</v>
      </c>
      <c r="G552" s="89">
        <f t="shared" si="42"/>
        <v>274044.48</v>
      </c>
      <c r="H552" s="89">
        <f t="shared" si="42"/>
        <v>47467.09</v>
      </c>
      <c r="I552" s="89">
        <f t="shared" si="42"/>
        <v>696</v>
      </c>
      <c r="J552" s="89">
        <f t="shared" si="42"/>
        <v>7702</v>
      </c>
      <c r="K552" s="89">
        <f t="shared" si="42"/>
        <v>771063.89999999991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17720.68</v>
      </c>
      <c r="G579" s="18"/>
      <c r="H579" s="18"/>
      <c r="I579" s="87">
        <f t="shared" si="47"/>
        <v>17720.68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79336.800000000003</v>
      </c>
      <c r="I591" s="18"/>
      <c r="J591" s="18"/>
      <c r="K591" s="104">
        <f t="shared" ref="K591:K597" si="48">SUM(H591:J591)</f>
        <v>79336.800000000003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7702</v>
      </c>
      <c r="I592" s="18"/>
      <c r="J592" s="18"/>
      <c r="K592" s="104">
        <f t="shared" si="48"/>
        <v>7702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87038.8</v>
      </c>
      <c r="I598" s="108">
        <f>SUM(I591:I597)</f>
        <v>0</v>
      </c>
      <c r="J598" s="108">
        <f>SUM(J591:J597)</f>
        <v>0</v>
      </c>
      <c r="K598" s="108">
        <f>SUM(K591:K597)</f>
        <v>87038.8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45105.26</v>
      </c>
      <c r="I604" s="18"/>
      <c r="J604" s="18"/>
      <c r="K604" s="104">
        <f>SUM(H604:J604)</f>
        <v>45105.26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45105.26</v>
      </c>
      <c r="I605" s="108">
        <f>SUM(I602:I604)</f>
        <v>0</v>
      </c>
      <c r="J605" s="108">
        <f>SUM(J602:J604)</f>
        <v>0</v>
      </c>
      <c r="K605" s="108">
        <f>SUM(K602:K604)</f>
        <v>45105.26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167918.91</v>
      </c>
      <c r="H617" s="109">
        <f>SUM(F52)</f>
        <v>167918.91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3593.5</v>
      </c>
      <c r="H618" s="109">
        <f>SUM(G52)</f>
        <v>3593.5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15000</v>
      </c>
      <c r="H619" s="109">
        <f>SUM(H52)</f>
        <v>15000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923904.49</v>
      </c>
      <c r="H621" s="109">
        <f>SUM(J52)</f>
        <v>923904.49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42414.12</v>
      </c>
      <c r="H622" s="109">
        <f>F476</f>
        <v>42414.120000000112</v>
      </c>
      <c r="I622" s="121" t="s">
        <v>101</v>
      </c>
      <c r="J622" s="109">
        <f t="shared" ref="J622:J655" si="50">G622-H622</f>
        <v>-1.0913936421275139E-10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1660.95</v>
      </c>
      <c r="H624" s="109">
        <f>H476</f>
        <v>1660.9499999999998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923904.49</v>
      </c>
      <c r="H626" s="109">
        <f>J476</f>
        <v>923904.49000000011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2549752.17</v>
      </c>
      <c r="H627" s="104">
        <f>SUM(F468)</f>
        <v>2549752.17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55018.15</v>
      </c>
      <c r="H628" s="104">
        <f>SUM(G468)</f>
        <v>55018.15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17488.400000000001</v>
      </c>
      <c r="H631" s="104">
        <f>SUM(J468)</f>
        <v>17488.400000000001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2655241.17</v>
      </c>
      <c r="H632" s="104">
        <f>SUM(F472)</f>
        <v>2655241.17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1832.21</v>
      </c>
      <c r="H633" s="104">
        <f>SUM(H472)</f>
        <v>1832.21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26692.41</v>
      </c>
      <c r="H634" s="104">
        <f>I369</f>
        <v>26692.41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55018.15</v>
      </c>
      <c r="H635" s="104">
        <f>SUM(G472)</f>
        <v>55018.15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17488.400000000001</v>
      </c>
      <c r="H637" s="164">
        <f>SUM(J468)</f>
        <v>17488.400000000001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4671.7</v>
      </c>
      <c r="H638" s="164">
        <f>SUM(J472)</f>
        <v>4671.7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693516.7</v>
      </c>
      <c r="H639" s="104">
        <f>SUM(F461)</f>
        <v>693516.7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230387.79</v>
      </c>
      <c r="H640" s="104">
        <f>SUM(G461)</f>
        <v>230387.79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923904.49</v>
      </c>
      <c r="H642" s="104">
        <f>SUM(I461)</f>
        <v>923904.49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17488.400000000001</v>
      </c>
      <c r="H644" s="104">
        <f>H408</f>
        <v>17488.400000000001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17488.400000000001</v>
      </c>
      <c r="H646" s="104">
        <f>L408</f>
        <v>17488.400000000001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87038.8</v>
      </c>
      <c r="H647" s="104">
        <f>L208+L226+L244</f>
        <v>87038.8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45105.26</v>
      </c>
      <c r="H648" s="104">
        <f>(J257+J338)-(J255+J336)</f>
        <v>45105.26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87038.8</v>
      </c>
      <c r="H649" s="104">
        <f>H598</f>
        <v>87038.8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9897.93</v>
      </c>
      <c r="H652" s="104">
        <f>K263+K345</f>
        <v>9897.93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2702193.5999999996</v>
      </c>
      <c r="G660" s="19">
        <f>(L229+L309+L359)</f>
        <v>0</v>
      </c>
      <c r="H660" s="19">
        <f>(L247+L328+L360)</f>
        <v>0</v>
      </c>
      <c r="I660" s="19">
        <f>SUM(F660:H660)</f>
        <v>2702193.5999999996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35626.06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35626.06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87038.8</v>
      </c>
      <c r="G662" s="19">
        <f>(L226+L306)-(J226+J306)</f>
        <v>0</v>
      </c>
      <c r="H662" s="19">
        <f>(L244+L325)-(J244+J325)</f>
        <v>0</v>
      </c>
      <c r="I662" s="19">
        <f>SUM(F662:H662)</f>
        <v>87038.8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62825.94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62825.94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2516702.7999999998</v>
      </c>
      <c r="G664" s="19">
        <f>G660-SUM(G661:G663)</f>
        <v>0</v>
      </c>
      <c r="H664" s="19">
        <f>H660-SUM(H661:H663)</f>
        <v>0</v>
      </c>
      <c r="I664" s="19">
        <f>I660-SUM(I661:I663)</f>
        <v>2516702.7999999998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147.35</v>
      </c>
      <c r="G665" s="248"/>
      <c r="H665" s="248"/>
      <c r="I665" s="19">
        <f>SUM(F665:H665)</f>
        <v>147.35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17079.759999999998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17079.759999999998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17079.759999999998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17079.759999999998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EAST KINGSTON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775701.51</v>
      </c>
      <c r="C9" s="229">
        <f>'DOE25'!G197+'DOE25'!G215+'DOE25'!G233+'DOE25'!G276+'DOE25'!G295+'DOE25'!G314</f>
        <v>299268.96000000002</v>
      </c>
    </row>
    <row r="10" spans="1:3" x14ac:dyDescent="0.2">
      <c r="A10" t="s">
        <v>779</v>
      </c>
      <c r="B10" s="240">
        <v>673565.32</v>
      </c>
      <c r="C10" s="240">
        <v>259864.38</v>
      </c>
    </row>
    <row r="11" spans="1:3" x14ac:dyDescent="0.2">
      <c r="A11" t="s">
        <v>780</v>
      </c>
      <c r="B11" s="240">
        <v>89008.76</v>
      </c>
      <c r="C11" s="240">
        <v>34339.96</v>
      </c>
    </row>
    <row r="12" spans="1:3" x14ac:dyDescent="0.2">
      <c r="A12" t="s">
        <v>781</v>
      </c>
      <c r="B12" s="240">
        <v>13127.43</v>
      </c>
      <c r="C12" s="240">
        <v>5064.62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775701.51</v>
      </c>
      <c r="C13" s="231">
        <f>SUM(C10:C12)</f>
        <v>299268.96000000002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299018.3</v>
      </c>
      <c r="C18" s="229">
        <f>'DOE25'!G198+'DOE25'!G216+'DOE25'!G234+'DOE25'!G277+'DOE25'!G296+'DOE25'!G315</f>
        <v>102531.46</v>
      </c>
    </row>
    <row r="19" spans="1:3" x14ac:dyDescent="0.2">
      <c r="A19" t="s">
        <v>779</v>
      </c>
      <c r="B19" s="240">
        <v>117914</v>
      </c>
      <c r="C19" s="240">
        <v>40431.96</v>
      </c>
    </row>
    <row r="20" spans="1:3" x14ac:dyDescent="0.2">
      <c r="A20" t="s">
        <v>780</v>
      </c>
      <c r="B20" s="240">
        <v>181104.3</v>
      </c>
      <c r="C20" s="240">
        <v>62099.5</v>
      </c>
    </row>
    <row r="21" spans="1:3" x14ac:dyDescent="0.2">
      <c r="A21" t="s">
        <v>781</v>
      </c>
      <c r="B21" s="240">
        <v>0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299018.3</v>
      </c>
      <c r="C22" s="231">
        <f>SUM(C19:C21)</f>
        <v>102531.45999999999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5175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>
        <v>5175</v>
      </c>
      <c r="C37" s="240">
        <v>0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5175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EAST KINGSTON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1574551</v>
      </c>
      <c r="D5" s="20">
        <f>SUM('DOE25'!L197:L200)+SUM('DOE25'!L215:L218)+SUM('DOE25'!L233:L236)-F5-G5</f>
        <v>1563755.83</v>
      </c>
      <c r="E5" s="243"/>
      <c r="F5" s="255">
        <f>SUM('DOE25'!J197:J200)+SUM('DOE25'!J215:J218)+SUM('DOE25'!J233:J236)</f>
        <v>3350.7400000000002</v>
      </c>
      <c r="G5" s="53">
        <f>SUM('DOE25'!K197:K200)+SUM('DOE25'!K215:K218)+SUM('DOE25'!K233:K236)</f>
        <v>7444.43</v>
      </c>
      <c r="H5" s="259"/>
    </row>
    <row r="6" spans="1:9" x14ac:dyDescent="0.2">
      <c r="A6" s="32">
        <v>2100</v>
      </c>
      <c r="B6" t="s">
        <v>801</v>
      </c>
      <c r="C6" s="245">
        <f t="shared" si="0"/>
        <v>274044.48</v>
      </c>
      <c r="D6" s="20">
        <f>'DOE25'!L202+'DOE25'!L220+'DOE25'!L238-F6-G6</f>
        <v>273939.48</v>
      </c>
      <c r="E6" s="243"/>
      <c r="F6" s="255">
        <f>'DOE25'!J202+'DOE25'!J220+'DOE25'!J238</f>
        <v>105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122198.80000000002</v>
      </c>
      <c r="D7" s="20">
        <f>'DOE25'!L203+'DOE25'!L221+'DOE25'!L239-F7-G7</f>
        <v>107405.26000000001</v>
      </c>
      <c r="E7" s="243"/>
      <c r="F7" s="255">
        <f>'DOE25'!J203+'DOE25'!J221+'DOE25'!J239</f>
        <v>14793.54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59673.380000000005</v>
      </c>
      <c r="D8" s="243"/>
      <c r="E8" s="20">
        <f>'DOE25'!L204+'DOE25'!L222+'DOE25'!L240-F8-G8-D9-D11</f>
        <v>59673.380000000005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2868.51</v>
      </c>
      <c r="D9" s="244">
        <v>2868.51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6975</v>
      </c>
      <c r="D10" s="243"/>
      <c r="E10" s="244">
        <v>6975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8103.34</v>
      </c>
      <c r="D11" s="244">
        <v>8103.34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246297.97000000003</v>
      </c>
      <c r="D12" s="20">
        <f>'DOE25'!L205+'DOE25'!L223+'DOE25'!L241-F12-G12</f>
        <v>244022.94000000003</v>
      </c>
      <c r="E12" s="243"/>
      <c r="F12" s="255">
        <f>'DOE25'!J205+'DOE25'!J223+'DOE25'!J241</f>
        <v>700</v>
      </c>
      <c r="G12" s="53">
        <f>'DOE25'!K205+'DOE25'!K223+'DOE25'!K241</f>
        <v>1575.03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270566.96000000002</v>
      </c>
      <c r="D14" s="20">
        <f>'DOE25'!L207+'DOE25'!L225+'DOE25'!L243-F14-G14</f>
        <v>244410.98</v>
      </c>
      <c r="E14" s="243"/>
      <c r="F14" s="255">
        <f>'DOE25'!J207+'DOE25'!J225+'DOE25'!J243</f>
        <v>26155.98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87038.8</v>
      </c>
      <c r="D15" s="20">
        <f>'DOE25'!L208+'DOE25'!L226+'DOE25'!L244-F15-G15</f>
        <v>87038.8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28325.74</v>
      </c>
      <c r="D29" s="20">
        <f>'DOE25'!L358+'DOE25'!L359+'DOE25'!L360-'DOE25'!I367-F29-G29</f>
        <v>28325.74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1832.21</v>
      </c>
      <c r="D31" s="20">
        <f>'DOE25'!L290+'DOE25'!L309+'DOE25'!L328+'DOE25'!L333+'DOE25'!L334+'DOE25'!L335-F31-G31</f>
        <v>1832.21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2561703.0900000003</v>
      </c>
      <c r="E33" s="246">
        <f>SUM(E5:E31)</f>
        <v>66648.38</v>
      </c>
      <c r="F33" s="246">
        <f>SUM(F5:F31)</f>
        <v>45105.26</v>
      </c>
      <c r="G33" s="246">
        <f>SUM(G5:G31)</f>
        <v>9019.4600000000009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66648.38</v>
      </c>
      <c r="E35" s="249"/>
    </row>
    <row r="36" spans="2:8" ht="12" thickTop="1" x14ac:dyDescent="0.2">
      <c r="B36" t="s">
        <v>815</v>
      </c>
      <c r="D36" s="20">
        <f>D33</f>
        <v>2561703.0900000003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EAST KINGSTON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45860.37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923904.49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118741.36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3317.18</v>
      </c>
      <c r="D13" s="95">
        <f>'DOE25'!G14</f>
        <v>761.29</v>
      </c>
      <c r="E13" s="95">
        <f>'DOE25'!H14</f>
        <v>15000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2832.21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167918.91</v>
      </c>
      <c r="D18" s="41">
        <f>SUM(D8:D17)</f>
        <v>3593.5</v>
      </c>
      <c r="E18" s="41">
        <f>SUM(E8:E17)</f>
        <v>15000</v>
      </c>
      <c r="F18" s="41">
        <f>SUM(F8:F17)</f>
        <v>0</v>
      </c>
      <c r="G18" s="41">
        <f>SUM(G8:G17)</f>
        <v>923904.49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-1876.75</v>
      </c>
      <c r="D21" s="95">
        <f>'DOE25'!G22</f>
        <v>3537.7</v>
      </c>
      <c r="E21" s="95">
        <f>'DOE25'!H22</f>
        <v>-1660.95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0.01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127381.53</v>
      </c>
      <c r="D23" s="95">
        <f>'DOE25'!G24</f>
        <v>55.8</v>
      </c>
      <c r="E23" s="95">
        <f>'DOE25'!H24</f>
        <v>15000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125504.79</v>
      </c>
      <c r="D31" s="41">
        <f>SUM(D21:D30)</f>
        <v>3593.5</v>
      </c>
      <c r="E31" s="41">
        <f>SUM(E21:E30)</f>
        <v>13339.05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1660.95</v>
      </c>
      <c r="F47" s="95">
        <f>'DOE25'!I48</f>
        <v>0</v>
      </c>
      <c r="G47" s="95">
        <f>'DOE25'!J48</f>
        <v>923904.49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42414.12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42414.12</v>
      </c>
      <c r="D50" s="41">
        <f>SUM(D34:D49)</f>
        <v>0</v>
      </c>
      <c r="E50" s="41">
        <f>SUM(E34:E49)</f>
        <v>1660.95</v>
      </c>
      <c r="F50" s="41">
        <f>SUM(F34:F49)</f>
        <v>0</v>
      </c>
      <c r="G50" s="41">
        <f>SUM(G34:G49)</f>
        <v>923904.49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167918.91</v>
      </c>
      <c r="D51" s="41">
        <f>D50+D31</f>
        <v>3593.5</v>
      </c>
      <c r="E51" s="41">
        <f>E50+E31</f>
        <v>15000</v>
      </c>
      <c r="F51" s="41">
        <f>F50+F31</f>
        <v>0</v>
      </c>
      <c r="G51" s="41">
        <f>G50+G31</f>
        <v>923904.49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1957423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557.49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17488.400000000001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35626.06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5649.8700000000008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6207.3600000000006</v>
      </c>
      <c r="D62" s="130">
        <f>SUM(D57:D61)</f>
        <v>35626.06</v>
      </c>
      <c r="E62" s="130">
        <f>SUM(E57:E61)</f>
        <v>0</v>
      </c>
      <c r="F62" s="130">
        <f>SUM(F57:F61)</f>
        <v>0</v>
      </c>
      <c r="G62" s="130">
        <f>SUM(G57:G61)</f>
        <v>17488.400000000001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1963630.36</v>
      </c>
      <c r="D63" s="22">
        <f>D56+D62</f>
        <v>35626.06</v>
      </c>
      <c r="E63" s="22">
        <f>E56+E62</f>
        <v>0</v>
      </c>
      <c r="F63" s="22">
        <f>F56+F62</f>
        <v>0</v>
      </c>
      <c r="G63" s="22">
        <f>G56+G62</f>
        <v>17488.400000000001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312251.59999999998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249264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561515.6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579.73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579.73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561515.6</v>
      </c>
      <c r="D81" s="130">
        <f>SUM(D79:D80)+D78+D70</f>
        <v>579.73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24606.21</v>
      </c>
      <c r="D88" s="95">
        <f>SUM('DOE25'!G153:G161)</f>
        <v>8914.43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24606.21</v>
      </c>
      <c r="D91" s="131">
        <f>SUM(D85:D90)</f>
        <v>8914.43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9897.93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9897.93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2549752.17</v>
      </c>
      <c r="D104" s="86">
        <f>D63+D81+D91+D103</f>
        <v>55018.15</v>
      </c>
      <c r="E104" s="86">
        <f>E63+E81+E91+E103</f>
        <v>0</v>
      </c>
      <c r="F104" s="86">
        <f>F63+F81+F91+F103</f>
        <v>0</v>
      </c>
      <c r="G104" s="86">
        <f>G63+G81+G103</f>
        <v>17488.400000000001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1120290.3900000001</v>
      </c>
      <c r="D109" s="24" t="s">
        <v>289</v>
      </c>
      <c r="E109" s="95">
        <f>('DOE25'!L276)+('DOE25'!L295)+('DOE25'!L314)</f>
        <v>1832.21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441641.18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12619.43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1574551</v>
      </c>
      <c r="D115" s="86">
        <f>SUM(D109:D114)</f>
        <v>0</v>
      </c>
      <c r="E115" s="86">
        <f>SUM(E109:E114)</f>
        <v>1832.21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274044.48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122198.80000000002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70645.23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246297.97000000003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270566.96000000002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87038.8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55018.15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1070792.24</v>
      </c>
      <c r="D128" s="86">
        <f>SUM(D118:D127)</f>
        <v>55018.15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9897.93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8529.58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8958.82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-17488.400000000001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9897.93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2655241.1700000004</v>
      </c>
      <c r="D145" s="86">
        <f>(D115+D128+D144)</f>
        <v>55018.15</v>
      </c>
      <c r="E145" s="86">
        <f>(E115+E128+E144)</f>
        <v>1832.21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EAST KINGSTON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17080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17080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1122123</v>
      </c>
      <c r="D10" s="182">
        <f>ROUND((C10/$C$28)*100,1)</f>
        <v>42.1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441641</v>
      </c>
      <c r="D11" s="182">
        <f>ROUND((C11/$C$28)*100,1)</f>
        <v>16.600000000000001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12619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274044</v>
      </c>
      <c r="D15" s="182">
        <f t="shared" ref="D15:D27" si="0">ROUND((C15/$C$28)*100,1)</f>
        <v>10.3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122199</v>
      </c>
      <c r="D16" s="182">
        <f t="shared" si="0"/>
        <v>4.5999999999999996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70645</v>
      </c>
      <c r="D17" s="182">
        <f t="shared" si="0"/>
        <v>2.6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246298</v>
      </c>
      <c r="D18" s="182">
        <f t="shared" si="0"/>
        <v>9.1999999999999993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270567</v>
      </c>
      <c r="D20" s="182">
        <f t="shared" si="0"/>
        <v>10.1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87039</v>
      </c>
      <c r="D21" s="182">
        <f t="shared" si="0"/>
        <v>3.3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19391.940000000002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2666566.94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2666566.94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1957423</v>
      </c>
      <c r="D35" s="182">
        <f t="shared" ref="D35:D40" si="1">ROUND((C35/$C$41)*100,1)</f>
        <v>76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23695.760000000009</v>
      </c>
      <c r="D36" s="182">
        <f t="shared" si="1"/>
        <v>0.9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561516</v>
      </c>
      <c r="D37" s="182">
        <f t="shared" si="1"/>
        <v>21.8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580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33521</v>
      </c>
      <c r="D39" s="182">
        <f t="shared" si="1"/>
        <v>1.3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2576735.7599999998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EAST KINGSTON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2016-09-27T16:23:37Z</cp:lastPrinted>
  <dcterms:created xsi:type="dcterms:W3CDTF">1997-12-04T19:04:30Z</dcterms:created>
  <dcterms:modified xsi:type="dcterms:W3CDTF">2016-09-27T16:23:42Z</dcterms:modified>
</cp:coreProperties>
</file>