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D12" i="13" s="1"/>
  <c r="C12" i="13" s="1"/>
  <c r="L241" i="1"/>
  <c r="C121" i="2" s="1"/>
  <c r="F14" i="13"/>
  <c r="G14" i="13"/>
  <c r="L207" i="1"/>
  <c r="L225" i="1"/>
  <c r="D14" i="13" s="1"/>
  <c r="C14" i="13" s="1"/>
  <c r="L243" i="1"/>
  <c r="F15" i="13"/>
  <c r="G15" i="13"/>
  <c r="L208" i="1"/>
  <c r="L226" i="1"/>
  <c r="L244" i="1"/>
  <c r="G651" i="1" s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F661" i="1" s="1"/>
  <c r="L360" i="1"/>
  <c r="D29" i="13" s="1"/>
  <c r="C29" i="13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C13" i="10" s="1"/>
  <c r="L300" i="1"/>
  <c r="C15" i="10" s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6" i="10"/>
  <c r="C20" i="10"/>
  <c r="L250" i="1"/>
  <c r="L332" i="1"/>
  <c r="L254" i="1"/>
  <c r="L268" i="1"/>
  <c r="L269" i="1"/>
  <c r="C143" i="2" s="1"/>
  <c r="L349" i="1"/>
  <c r="C26" i="10" s="1"/>
  <c r="L350" i="1"/>
  <c r="I665" i="1"/>
  <c r="I670" i="1"/>
  <c r="G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C18" i="2" s="1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K257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H461" i="1" s="1"/>
  <c r="H641" i="1" s="1"/>
  <c r="I452" i="1"/>
  <c r="F460" i="1"/>
  <c r="F461" i="1" s="1"/>
  <c r="H639" i="1" s="1"/>
  <c r="J639" i="1" s="1"/>
  <c r="G460" i="1"/>
  <c r="G461" i="1" s="1"/>
  <c r="H640" i="1" s="1"/>
  <c r="H460" i="1"/>
  <c r="I460" i="1"/>
  <c r="F470" i="1"/>
  <c r="F476" i="1" s="1"/>
  <c r="H622" i="1" s="1"/>
  <c r="G470" i="1"/>
  <c r="H470" i="1"/>
  <c r="I470" i="1"/>
  <c r="I476" i="1" s="1"/>
  <c r="H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G643" i="1"/>
  <c r="J643" i="1" s="1"/>
  <c r="G644" i="1"/>
  <c r="G645" i="1"/>
  <c r="G650" i="1"/>
  <c r="G652" i="1"/>
  <c r="H652" i="1"/>
  <c r="G653" i="1"/>
  <c r="H653" i="1"/>
  <c r="G654" i="1"/>
  <c r="H654" i="1"/>
  <c r="H655" i="1"/>
  <c r="F192" i="1"/>
  <c r="G257" i="1"/>
  <c r="G271" i="1" s="1"/>
  <c r="A31" i="12"/>
  <c r="D18" i="2"/>
  <c r="C78" i="2"/>
  <c r="D91" i="2"/>
  <c r="G62" i="2"/>
  <c r="E13" i="13"/>
  <c r="C13" i="13" s="1"/>
  <c r="E78" i="2"/>
  <c r="H112" i="1"/>
  <c r="K605" i="1"/>
  <c r="G648" i="1" s="1"/>
  <c r="I169" i="1"/>
  <c r="G552" i="1"/>
  <c r="H476" i="1"/>
  <c r="H624" i="1" s="1"/>
  <c r="J624" i="1" s="1"/>
  <c r="G476" i="1"/>
  <c r="H623" i="1" s="1"/>
  <c r="J623" i="1" s="1"/>
  <c r="G338" i="1"/>
  <c r="G352" i="1" s="1"/>
  <c r="J140" i="1"/>
  <c r="K549" i="1"/>
  <c r="J552" i="1"/>
  <c r="H140" i="1"/>
  <c r="F22" i="13"/>
  <c r="C22" i="13" s="1"/>
  <c r="H192" i="1"/>
  <c r="L570" i="1"/>
  <c r="G36" i="2"/>
  <c r="H545" i="1"/>
  <c r="J651" i="1" l="1"/>
  <c r="L534" i="1"/>
  <c r="H552" i="1"/>
  <c r="I461" i="1"/>
  <c r="H642" i="1" s="1"/>
  <c r="J642" i="1" s="1"/>
  <c r="L401" i="1"/>
  <c r="C139" i="2" s="1"/>
  <c r="H408" i="1"/>
  <c r="H644" i="1" s="1"/>
  <c r="J644" i="1" s="1"/>
  <c r="L393" i="1"/>
  <c r="C138" i="2" s="1"/>
  <c r="L270" i="1"/>
  <c r="J655" i="1"/>
  <c r="K271" i="1"/>
  <c r="H647" i="1"/>
  <c r="H662" i="1"/>
  <c r="E8" i="13"/>
  <c r="C8" i="13" s="1"/>
  <c r="L247" i="1"/>
  <c r="H660" i="1" s="1"/>
  <c r="C17" i="10"/>
  <c r="L229" i="1"/>
  <c r="G660" i="1" s="1"/>
  <c r="G664" i="1" s="1"/>
  <c r="E16" i="13"/>
  <c r="L211" i="1"/>
  <c r="J647" i="1"/>
  <c r="H257" i="1"/>
  <c r="H271" i="1" s="1"/>
  <c r="J645" i="1"/>
  <c r="F169" i="1"/>
  <c r="C70" i="2"/>
  <c r="J622" i="1"/>
  <c r="J617" i="1"/>
  <c r="J640" i="1"/>
  <c r="J625" i="1"/>
  <c r="J641" i="1"/>
  <c r="C115" i="2"/>
  <c r="L290" i="1"/>
  <c r="K503" i="1"/>
  <c r="L382" i="1"/>
  <c r="G636" i="1" s="1"/>
  <c r="J636" i="1" s="1"/>
  <c r="E118" i="2"/>
  <c r="E128" i="2" s="1"/>
  <c r="E109" i="2"/>
  <c r="E115" i="2" s="1"/>
  <c r="C62" i="2"/>
  <c r="C63" i="2" s="1"/>
  <c r="C104" i="2" s="1"/>
  <c r="C29" i="10"/>
  <c r="D15" i="13"/>
  <c r="C15" i="13" s="1"/>
  <c r="L544" i="1"/>
  <c r="D127" i="2"/>
  <c r="D128" i="2" s="1"/>
  <c r="D145" i="2" s="1"/>
  <c r="C122" i="2"/>
  <c r="C118" i="2"/>
  <c r="F662" i="1"/>
  <c r="I662" i="1" s="1"/>
  <c r="H25" i="13"/>
  <c r="F112" i="1"/>
  <c r="C36" i="10" s="1"/>
  <c r="L351" i="1"/>
  <c r="L614" i="1"/>
  <c r="C85" i="2"/>
  <c r="C91" i="2" s="1"/>
  <c r="H661" i="1"/>
  <c r="C21" i="10"/>
  <c r="C12" i="10"/>
  <c r="D5" i="13"/>
  <c r="C5" i="13" s="1"/>
  <c r="K500" i="1"/>
  <c r="G661" i="1"/>
  <c r="K338" i="1"/>
  <c r="K352" i="1" s="1"/>
  <c r="H52" i="1"/>
  <c r="H619" i="1" s="1"/>
  <c r="C35" i="10"/>
  <c r="G649" i="1"/>
  <c r="J649" i="1" s="1"/>
  <c r="L524" i="1"/>
  <c r="J338" i="1"/>
  <c r="J352" i="1" s="1"/>
  <c r="C124" i="2"/>
  <c r="C120" i="2"/>
  <c r="C81" i="2"/>
  <c r="I52" i="1"/>
  <c r="H620" i="1" s="1"/>
  <c r="J620" i="1" s="1"/>
  <c r="C32" i="10"/>
  <c r="K551" i="1"/>
  <c r="K552" i="1" s="1"/>
  <c r="E81" i="2"/>
  <c r="E104" i="2" s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E33" i="13" l="1"/>
  <c r="D35" i="13" s="1"/>
  <c r="C141" i="2"/>
  <c r="C144" i="2" s="1"/>
  <c r="L408" i="1"/>
  <c r="H664" i="1"/>
  <c r="H667" i="1" s="1"/>
  <c r="C16" i="13"/>
  <c r="L257" i="1"/>
  <c r="L271" i="1" s="1"/>
  <c r="G632" i="1" s="1"/>
  <c r="J632" i="1" s="1"/>
  <c r="G672" i="1"/>
  <c r="C5" i="10" s="1"/>
  <c r="G667" i="1"/>
  <c r="F660" i="1"/>
  <c r="F664" i="1" s="1"/>
  <c r="F672" i="1" s="1"/>
  <c r="C4" i="10" s="1"/>
  <c r="C28" i="10"/>
  <c r="D22" i="10" s="1"/>
  <c r="G104" i="2"/>
  <c r="C39" i="10"/>
  <c r="F193" i="1"/>
  <c r="G627" i="1" s="1"/>
  <c r="J627" i="1" s="1"/>
  <c r="D31" i="13"/>
  <c r="C31" i="13" s="1"/>
  <c r="L545" i="1"/>
  <c r="C25" i="13"/>
  <c r="H33" i="13"/>
  <c r="L338" i="1"/>
  <c r="L352" i="1" s="1"/>
  <c r="G633" i="1" s="1"/>
  <c r="J633" i="1" s="1"/>
  <c r="C128" i="2"/>
  <c r="I661" i="1"/>
  <c r="H648" i="1"/>
  <c r="J648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37" i="1"/>
  <c r="J637" i="1" s="1"/>
  <c r="H646" i="1"/>
  <c r="J646" i="1" s="1"/>
  <c r="H672" i="1"/>
  <c r="C6" i="10" s="1"/>
  <c r="D24" i="10"/>
  <c r="F667" i="1"/>
  <c r="D23" i="10"/>
  <c r="C30" i="10"/>
  <c r="I660" i="1"/>
  <c r="I664" i="1" s="1"/>
  <c r="I672" i="1" s="1"/>
  <c r="C7" i="10" s="1"/>
  <c r="D27" i="10"/>
  <c r="D10" i="10"/>
  <c r="D17" i="10"/>
  <c r="D13" i="10"/>
  <c r="D21" i="10"/>
  <c r="D18" i="10"/>
  <c r="D12" i="10"/>
  <c r="D26" i="10"/>
  <c r="D16" i="10"/>
  <c r="D20" i="10"/>
  <c r="D25" i="10"/>
  <c r="D15" i="10"/>
  <c r="D19" i="10"/>
  <c r="D11" i="10"/>
  <c r="D33" i="13"/>
  <c r="D36" i="13" s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<sst xmlns="http://schemas.openxmlformats.org/spreadsheetml/2006/main" count="3955" uniqueCount="913">
  <si>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</si>
  <si>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</si>
  <si>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</si>
  <si>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</si>
  <si>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</si>
  <si>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</si>
  <si>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</si>
  <si>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</si>
  <si>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</si>
  <si>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</si>
  <si>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</si>
  <si>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</si>
  <si>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</si>
  <si>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</si>
  <si>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</si>
  <si>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</si>
  <si>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</si>
  <si>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</si>
  <si>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</si>
  <si>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</si>
  <si>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</si>
  <si>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</si>
  <si>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</si>
  <si>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</si>
  <si>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</si>
  <si>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</si>
  <si>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</si>
  <si>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</si>
  <si>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</si>
  <si>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</si>
  <si>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</si>
  <si>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</si>
  <si>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</si>
  <si>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</si>
  <si>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</si>
  <si>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</si>
  <si>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</si>
  <si>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</si>
  <si>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</si>
  <si>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</si>
  <si>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</si>
  <si>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</si>
  <si>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</si>
  <si>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</si>
  <si>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</si>
  <si>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</si>
  <si>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</si>
  <si>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</si>
  <si>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</si>
  <si>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</si>
  <si>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</si>
  <si>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</si>
  <si>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</si>
  <si>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</si>
  <si>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</si>
  <si>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</si>
  <si>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</si>
  <si>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</si>
  <si>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</si>
  <si>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</si>
  <si>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</si>
  <si>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</si>
  <si>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</si>
  <si>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</si>
  <si>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</si>
  <si>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</si>
  <si>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</si>
  <si>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</si>
  <si>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</si>
  <si>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</si>
  <si>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</si>
  <si>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</si>
  <si>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</si>
  <si>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</si>
  <si>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</si>
  <si>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</si>
  <si>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</si>
  <si>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</si>
  <si>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</si>
  <si>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</si>
  <si>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</si>
  <si>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</si>
  <si>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</si>
  <si>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</si>
  <si>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</si>
  <si>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</si>
  <si>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</si>
  <si>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</si>
  <si>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</si>
  <si>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</si>
  <si>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</si>
  <si>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</si>
  <si>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</si>
  <si>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</si>
  <si>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</si>
  <si>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</si>
  <si>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</si>
  <si>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</si>
  <si>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</si>
  <si>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</si>
  <si>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</si>
  <si>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</si>
  <si>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</si>
  <si>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</si>
  <si>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</si>
  <si>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</si>
  <si>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</si>
  <si>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</si>
  <si>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</si>
  <si>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</si>
  <si>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</si>
  <si>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</si>
  <si>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</si>
  <si>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</si>
  <si>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</si>
  <si>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</si>
  <si>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</si>
  <si>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</si>
  <si>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</si>
  <si>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</si>
  <si>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</si>
  <si>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</si>
  <si>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</si>
  <si>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</si>
  <si>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</si>
  <si>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</si>
  <si>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</si>
  <si>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</si>
  <si>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</si>
  <si>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</si>
  <si>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</si>
  <si>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</si>
  <si>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</si>
  <si>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</si>
  <si>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</si>
  <si>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</si>
  <si>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</si>
  <si>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</si>
  <si>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</si>
  <si>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</si>
  <si>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</si>
  <si>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</si>
  <si>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</si>
  <si>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</si>
  <si>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</si>
  <si>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</si>
  <si>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</si>
  <si>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</si>
  <si>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</si>
  <si>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</si>
  <si>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</si>
  <si>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</si>
  <si>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</si>
  <si>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</si>
  <si>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</si>
  <si>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</si>
  <si>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</si>
  <si>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</si>
  <si>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</si>
  <si>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</si>
  <si>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</si>
  <si>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</si>
  <si>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</si>
  <si>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</si>
  <si>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</si>
  <si>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</si>
  <si>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</si>
  <si>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</si>
  <si>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</si>
  <si>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</si>
  <si>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</si>
  <si>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</si>
  <si>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</si>
  <si>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</si>
  <si>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</si>
  <si>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</si>
  <si>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</si>
  <si>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</si>
  <si>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</si>
  <si>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</si>
  <si>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</si>
  <si>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</si>
  <si>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</si>
  <si>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</si>
  <si>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</si>
  <si>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</si>
  <si>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</si>
  <si>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</si>
  <si>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</si>
  <si>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</si>
  <si>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</si>
  <si>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</si>
  <si>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</si>
  <si>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</si>
  <si>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</si>
  <si>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</si>
  <si>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</si>
  <si>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</si>
  <si>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</si>
  <si>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</si>
  <si>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</si>
  <si>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</si>
  <si>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</si>
  <si>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</si>
  <si>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</si>
  <si>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</si>
  <si>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</si>
  <si>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</si>
  <si>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</si>
  <si>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</si>
  <si>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</si>
  <si>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</si>
  <si>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</si>
  <si>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</si>
  <si>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</si>
  <si>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</si>
  <si>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</si>
  <si>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</si>
  <si>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</si>
  <si>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</si>
  <si>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</si>
  <si>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</si>
  <si>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</si>
  <si>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</si>
  <si>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</si>
  <si>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</si>
  <si>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</si>
  <si>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</si>
  <si>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</si>
  <si>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</si>
  <si>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</si>
  <si>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</si>
  <si>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</si>
  <si>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</si>
  <si>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</si>
  <si>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</si>
  <si>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</si>
  <si>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</si>
  <si>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</si>
  <si>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</si>
  <si>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</si>
  <si>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</si>
  <si>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</si>
  <si>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</si>
  <si>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</si>
  <si>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</si>
  <si>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</si>
  <si>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</si>
  <si>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</si>
  <si>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</si>
  <si>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</si>
  <si>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</si>
  <si>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</si>
  <si>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</si>
  <si>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</si>
  <si>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</si>
  <si>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</si>
  <si>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</si>
  <si>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</si>
  <si>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</si>
  <si>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</si>
  <si>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</si>
  <si>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</si>
  <si>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</si>
  <si>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</si>
  <si>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</si>
  <si>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</si>
  <si>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</si>
  <si>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</si>
  <si>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</si>
  <si>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</si>
  <si>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</si>
  <si>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</si>
  <si>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</si>
  <si>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</si>
  <si>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</si>
  <si>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</si>
  <si>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</si>
  <si>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</si>
  <si>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</si>
  <si>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</si>
  <si>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</si>
  <si>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</si>
  <si>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</si>
  <si>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</si>
  <si>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</si>
  <si>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</si>
  <si>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</si>
  <si>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</si>
  <si>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</si>
  <si>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</si>
  <si>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</si>
  <si>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</si>
  <si>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</si>
  <si>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</si>
  <si>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</si>
  <si>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</si>
  <si>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</si>
  <si>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</si>
  <si>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</si>
  <si>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</si>
  <si>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</si>
  <si>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</si>
  <si>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</si>
  <si>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</si>
  <si>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</si>
  <si>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</si>
  <si>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</si>
  <si>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</si>
  <si>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</si>
  <si>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</si>
  <si>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</si>
  <si>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</si>
  <si>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</si>
  <si>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</si>
  <si>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</si>
  <si>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</si>
  <si>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</si>
  <si>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</si>
  <si>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</si>
  <si>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</si>
  <si>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</si>
  <si>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</si>
  <si>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</si>
  <si>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</si>
  <si>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</si>
  <si>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</si>
  <si>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</si>
  <si>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</si>
  <si>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</si>
  <si>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</si>
  <si>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</si>
  <si>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</si>
  <si>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</si>
  <si>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</si>
  <si>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</si>
  <si>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</si>
  <si>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</si>
  <si>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</si>
  <si>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</si>
  <si>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</si>
  <si>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</si>
  <si>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</si>
  <si>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</si>
  <si>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</si>
  <si>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</si>
  <si>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</si>
  <si>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</si>
  <si>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</si>
  <si>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</si>
  <si>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</si>
  <si>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</si>
  <si>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</si>
  <si>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</si>
  <si>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</si>
  <si>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</si>
  <si>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</si>
  <si>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</si>
  <si>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</si>
  <si>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</si>
  <si>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</si>
  <si>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</si>
  <si>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</si>
  <si>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</si>
  <si>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</si>
  <si>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</si>
  <si>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</si>
  <si>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</si>
  <si>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</si>
  <si>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</si>
  <si>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</si>
  <si>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</si>
  <si>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</si>
  <si>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</si>
  <si>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</si>
  <si>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</si>
  <si>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</si>
  <si>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</si>
  <si>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</si>
  <si>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</si>
  <si>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</si>
  <si>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</si>
  <si>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</si>
  <si>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</si>
  <si>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</si>
  <si>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</si>
  <si>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</si>
  <si>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</si>
  <si>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</si>
  <si>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</si>
  <si>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</si>
  <si>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</si>
  <si>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</si>
  <si>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</si>
  <si>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</si>
  <si>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</si>
  <si>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</si>
  <si>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</si>
  <si>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</si>
  <si>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</si>
  <si>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</si>
  <si>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</si>
  <si>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</si>
  <si>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</si>
  <si>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</si>
  <si>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</si>
  <si>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</si>
  <si>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</si>
  <si>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</si>
  <si>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</si>
  <si>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</si>
  <si>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</si>
  <si>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</si>
  <si>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</si>
  <si>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</si>
  <si>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</si>
  <si>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</si>
  <si>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</si>
  <si>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</si>
  <si>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</si>
  <si>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</si>
  <si>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</si>
  <si>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</si>
  <si>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</si>
  <si>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</si>
  <si>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</si>
  <si>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</si>
  <si>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</si>
  <si>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</si>
  <si>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</si>
  <si>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</si>
  <si>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</si>
  <si>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</si>
  <si>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</si>
  <si>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</si>
  <si>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</si>
  <si>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</si>
  <si>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</si>
  <si>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</si>
  <si>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</si>
  <si>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</si>
  <si>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</si>
  <si>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</si>
  <si>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</si>
  <si>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</si>
  <si>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</si>
  <si>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</si>
  <si>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</si>
  <si>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</si>
  <si>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</si>
  <si>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</si>
  <si>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</si>
  <si>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</si>
  <si>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</si>
  <si>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</si>
  <si>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</si>
  <si>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</si>
  <si>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</si>
  <si>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</si>
  <si>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</si>
  <si>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</si>
  <si>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</si>
  <si>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</si>
  <si>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</si>
  <si>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</si>
  <si>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</si>
  <si>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</si>
  <si>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</si>
  <si>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</si>
  <si>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</si>
  <si>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</si>
  <si>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</si>
  <si>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</si>
  <si>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</si>
  <si>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</si>
  <si>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</si>
  <si>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</si>
  <si>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</si>
  <si>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</si>
  <si>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</si>
  <si>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</si>
  <si>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</si>
  <si>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</si>
  <si>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</si>
  <si>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</si>
  <si>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</si>
  <si>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</si>
  <si>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</si>
  <si>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</si>
  <si>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</si>
  <si>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</si>
  <si>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</si>
  <si>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</si>
  <si>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</si>
  <si>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</si>
  <si>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</si>
  <si>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</si>
  <si>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</si>
  <si>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</si>
  <si>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</si>
  <si>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</si>
  <si>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</si>
  <si>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</si>
  <si>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</si>
  <si>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</si>
  <si>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</si>
  <si>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</si>
  <si>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</si>
  <si>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</si>
  <si>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</si>
  <si>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</si>
  <si>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</si>
  <si>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</si>
  <si>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</si>
  <si>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</si>
  <si>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</si>
  <si>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</si>
  <si>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</si>
  <si>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</si>
  <si>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</si>
  <si>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</si>
  <si>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</si>
  <si>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</si>
  <si>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</si>
  <si>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</si>
  <si>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</si>
  <si>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</si>
  <si>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</si>
  <si>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</si>
  <si>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</si>
  <si>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</si>
  <si>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</si>
  <si>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</si>
  <si>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</si>
  <si>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</si>
  <si>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</si>
  <si>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</si>
  <si>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</si>
  <si>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</si>
  <si>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</si>
  <si>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</si>
  <si>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</si>
  <si>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</si>
  <si>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</si>
  <si>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</si>
  <si>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</si>
  <si>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</si>
  <si>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</si>
  <si>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</si>
  <si>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</si>
  <si>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</si>
  <si>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</si>
  <si>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</si>
  <si>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</si>
  <si>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</si>
  <si>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</si>
  <si>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</si>
  <si>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</si>
  <si>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</si>
  <si>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</si>
  <si>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</si>
  <si>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</si>
  <si>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</si>
  <si>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</si>
  <si>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</si>
  <si>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</si>
  <si>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</si>
  <si>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</si>
  <si>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</si>
  <si>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</si>
  <si>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</si>
  <si>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</si>
  <si>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</si>
  <si>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</si>
  <si>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</si>
  <si>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</si>
  <si>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</si>
  <si>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</si>
  <si>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</si>
  <si>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</si>
  <si>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</si>
  <si>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</si>
  <si>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</si>
  <si>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</si>
  <si>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</si>
  <si>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</si>
  <si>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</si>
  <si>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</si>
  <si>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</si>
  <si>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</si>
  <si>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</si>
  <si>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</si>
  <si>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</si>
  <si>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</si>
  <si>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</si>
  <si>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</si>
  <si>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</si>
  <si>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</si>
  <si>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</si>
  <si>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</si>
  <si>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</si>
  <si>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</si>
  <si>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</si>
  <si>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</si>
  <si>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</si>
  <si>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</si>
  <si>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</si>
  <si>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</si>
  <si>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</si>
  <si>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</si>
  <si>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</si>
  <si>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</si>
  <si>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</si>
  <si>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</si>
  <si>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</si>
  <si>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</si>
  <si>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</si>
  <si>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</si>
  <si>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</si>
  <si>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</si>
  <si>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</si>
  <si>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</si>
  <si>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</si>
  <si>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</si>
  <si>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</si>
  <si>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</si>
  <si>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</si>
  <si>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</si>
  <si>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</si>
  <si>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</si>
  <si>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</si>
  <si>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</si>
  <si>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</si>
  <si>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</si>
  <si>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</si>
  <si>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</si>
  <si>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</si>
  <si>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</si>
  <si>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</si>
  <si>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</si>
  <si>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</si>
  <si>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</si>
  <si>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</si>
  <si>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</si>
  <si>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</si>
  <si>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</si>
  <si>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</si>
  <si>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</si>
  <si>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</si>
  <si>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</si>
  <si>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</si>
  <si>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</si>
  <si>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</si>
  <si>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</si>
  <si>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</si>
  <si>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</si>
  <si>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</si>
  <si>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</si>
  <si>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</si>
  <si>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</si>
  <si>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</si>
  <si>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</si>
  <si>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</si>
  <si>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</si>
  <si>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</si>
  <si>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</si>
  <si>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</si>
  <si>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</si>
  <si>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</si>
  <si>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</si>
  <si>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</si>
  <si>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</si>
  <si>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</si>
  <si>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</si>
  <si>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</si>
  <si>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</si>
  <si>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</si>
  <si>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</si>
  <si>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</si>
  <si>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</si>
  <si>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</si>
  <si>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</si>
  <si>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</si>
  <si>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</si>
  <si>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</si>
  <si>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</si>
  <si>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</si>
  <si>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</si>
  <si>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</si>
  <si>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</si>
  <si>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</si>
  <si>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</si>
  <si>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</si>
  <si>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</si>
  <si>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</si>
  <si>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</si>
  <si>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</si>
  <si>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</si>
  <si>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</si>
  <si>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</si>
  <si>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</si>
  <si>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</si>
  <si>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</si>
  <si>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</si>
  <si>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</si>
  <si>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</si>
  <si>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</si>
  <si>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</si>
  <si>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</si>
  <si>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</si>
  <si>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</si>
  <si>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</si>
  <si>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</si>
  <si>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</si>
  <si>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</si>
  <si>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</si>
  <si>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</si>
  <si>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</si>
  <si>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</si>
  <si>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</si>
  <si>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</si>
  <si>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</si>
  <si>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</si>
  <si>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</si>
  <si>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</si>
  <si>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</si>
  <si>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</si>
  <si>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</si>
  <si>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</si>
  <si>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</si>
  <si>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</si>
  <si>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</si>
  <si>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</si>
  <si>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</si>
  <si>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</si>
  <si>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</si>
  <si>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</si>
  <si>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</si>
  <si>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</si>
  <si>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</si>
  <si>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</si>
  <si>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</si>
  <si>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</si>
  <si>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</si>
  <si>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</si>
  <si>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</si>
  <si>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</si>
  <si>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</si>
  <si>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</si>
  <si>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</si>
  <si>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</si>
  <si>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</si>
  <si>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</si>
  <si>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</si>
  <si>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</si>
  <si>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</si>
  <si>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</si>
  <si>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</si>
  <si>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</si>
  <si>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</si>
  <si>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</si>
  <si>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</si>
  <si>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</si>
  <si>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</si>
  <si>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</si>
  <si>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</si>
  <si>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</si>
  <si>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</si>
  <si>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</si>
  <si>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</si>
  <si>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</si>
  <si>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</si>
  <si>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</si>
  <si>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</si>
  <si>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</si>
  <si>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</si>
  <si>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</si>
  <si>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</si>
  <si>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</si>
  <si>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</si>
  <si>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</si>
  <si>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</si>
  <si>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</si>
  <si>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</si>
  <si>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</si>
  <si>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</si>
  <si>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</si>
  <si>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</si>
  <si>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</si>
  <si>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</si>
  <si>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</si>
  <si>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</si>
  <si>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</si>
  <si>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</si>
  <si>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</si>
  <si>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</si>
  <si>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</si>
  <si>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</si>
  <si>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</si>
  <si>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</si>
  <si>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</si>
  <si>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</si>
  <si>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</si>
  <si>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</si>
  <si>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</si>
  <si>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</si>
  <si>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</si>
  <si>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</si>
  <si>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</si>
  <si>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</si>
  <si>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</si>
  <si>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</si>
  <si>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</si>
  <si>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</si>
  <si>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</si>
  <si>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</si>
  <si>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</si>
  <si>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</si>
  <si>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</si>
  <si>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</si>
  <si>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</si>
  <si>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</si>
  <si>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</si>
  <si>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</si>
  <si>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</si>
  <si>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</si>
  <si>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</si>
  <si>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</si>
  <si>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</si>
  <si>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</si>
  <si>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</si>
  <si>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</si>
  <si>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</si>
  <si>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</si>
  <si>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</si>
  <si>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</si>
  <si>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</si>
  <si>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</si>
  <si>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</si>
  <si>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</si>
  <si>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</si>
  <si>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</si>
  <si>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</si>
  <si>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</si>
  <si>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</si>
  <si>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</si>
  <si>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</si>
  <si>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</si>
  <si>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</si>
  <si>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</si>
  <si>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</si>
  <si>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</si>
  <si>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</si>
  <si>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</si>
  <si>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</si>
  <si>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</si>
  <si>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</si>
  <si>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</si>
  <si>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</si>
  <si>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</si>
  <si>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</si>
  <si>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</si>
  <si>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</si>
  <si>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</si>
  <si>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</si>
  <si>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</si>
  <si>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</si>
  <si>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</si>
  <si>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</si>
  <si>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</si>
  <si>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</si>
  <si>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</si>
  <si>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</si>
  <si>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</si>
  <si>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</si>
  <si>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</si>
  <si>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</si>
  <si>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</si>
  <si>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</si>
  <si>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</si>
  <si>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</si>
  <si>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</si>
  <si>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</si>
  <si>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</si>
  <si>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</si>
  <si>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</si>
  <si>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</si>
  <si>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</si>
  <si>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</si>
  <si>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</si>
  <si>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</si>
  <si>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</si>
  <si>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</si>
  <si>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</si>
  <si>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</si>
  <si>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</si>
  <si>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</si>
  <si>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</si>
  <si>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</si>
  <si>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</si>
  <si>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</si>
  <si>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</si>
  <si>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</si>
  <si>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</si>
  <si>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</si>
  <si>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</si>
  <si>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</si>
  <si>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</si>
  <si>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</si>
  <si>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</si>
  <si>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</si>
  <si>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</si>
  <si>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 xml:space="preserve">                      EATON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</si>
</sst>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159</v>
      </c>
      <c r="C2" s="21">
        <v>159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46294.32</v>
      </c>
      <c r="G9" s="18"/>
      <c r="H9" s="18"/>
      <c r="I9" s="18"/>
      <c r="J9" s="67">
        <f>SUM(I439)</f>
        <v>183233.6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46294.32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183233.6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8421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8421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16243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183233.6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21630.32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37873.32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183233.6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46294.32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183233.6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405495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405495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102.79</v>
      </c>
      <c r="G96" s="18"/>
      <c r="H96" s="18"/>
      <c r="I96" s="18"/>
      <c r="J96" s="18">
        <v>375.7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323.52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426.31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375.7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405921.31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375.7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244239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244239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244239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196.02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196.02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196.02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650356.33000000007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7375.7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305272.25</v>
      </c>
      <c r="I197" s="18"/>
      <c r="J197" s="18"/>
      <c r="K197" s="18"/>
      <c r="L197" s="19">
        <f>SUM(F197:K197)</f>
        <v>305272.25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21417.72</v>
      </c>
      <c r="I204" s="18"/>
      <c r="J204" s="18"/>
      <c r="K204" s="18"/>
      <c r="L204" s="19">
        <f t="shared" si="0"/>
        <v>21417.72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10763.82</v>
      </c>
      <c r="G208" s="18">
        <v>5282.45</v>
      </c>
      <c r="H208" s="18">
        <v>1703.33</v>
      </c>
      <c r="I208" s="18">
        <v>3026</v>
      </c>
      <c r="J208" s="18"/>
      <c r="K208" s="18"/>
      <c r="L208" s="19">
        <f t="shared" si="0"/>
        <v>20775.599999999999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92.5</v>
      </c>
      <c r="I209" s="18"/>
      <c r="J209" s="18"/>
      <c r="K209" s="18"/>
      <c r="L209" s="19">
        <f>SUM(F209:K209)</f>
        <v>92.5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10763.82</v>
      </c>
      <c r="G211" s="41">
        <f t="shared" si="1"/>
        <v>5282.45</v>
      </c>
      <c r="H211" s="41">
        <f t="shared" si="1"/>
        <v>328485.8</v>
      </c>
      <c r="I211" s="41">
        <f t="shared" si="1"/>
        <v>3026</v>
      </c>
      <c r="J211" s="41">
        <f t="shared" si="1"/>
        <v>0</v>
      </c>
      <c r="K211" s="41">
        <f t="shared" si="1"/>
        <v>0</v>
      </c>
      <c r="L211" s="41">
        <f t="shared" si="1"/>
        <v>347558.06999999995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116005.25</v>
      </c>
      <c r="I215" s="18"/>
      <c r="J215" s="18"/>
      <c r="K215" s="18"/>
      <c r="L215" s="19">
        <f>SUM(F215:K215)</f>
        <v>116005.25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v>1502.99</v>
      </c>
      <c r="I222" s="18"/>
      <c r="J222" s="18"/>
      <c r="K222" s="18"/>
      <c r="L222" s="19">
        <f t="shared" si="2"/>
        <v>1502.99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5381.9</v>
      </c>
      <c r="G226" s="18">
        <v>2641.22</v>
      </c>
      <c r="H226" s="18">
        <v>851.66</v>
      </c>
      <c r="I226" s="18">
        <v>1513</v>
      </c>
      <c r="J226" s="18"/>
      <c r="K226" s="18"/>
      <c r="L226" s="19">
        <f t="shared" si="2"/>
        <v>10387.779999999999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46.25</v>
      </c>
      <c r="I227" s="18"/>
      <c r="J227" s="18"/>
      <c r="K227" s="18"/>
      <c r="L227" s="19">
        <f>SUM(F227:K227)</f>
        <v>46.25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5381.9</v>
      </c>
      <c r="G229" s="41">
        <f>SUM(G215:G228)</f>
        <v>2641.22</v>
      </c>
      <c r="H229" s="41">
        <f>SUM(H215:H228)</f>
        <v>118406.15000000001</v>
      </c>
      <c r="I229" s="41">
        <f>SUM(I215:I228)</f>
        <v>1513</v>
      </c>
      <c r="J229" s="41">
        <f>SUM(J215:J228)</f>
        <v>0</v>
      </c>
      <c r="K229" s="41">
        <f t="shared" si="3"/>
        <v>0</v>
      </c>
      <c r="L229" s="41">
        <f t="shared" si="3"/>
        <v>127942.27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153252.5</v>
      </c>
      <c r="I233" s="18"/>
      <c r="J233" s="18"/>
      <c r="K233" s="18"/>
      <c r="L233" s="19">
        <f>SUM(F233:K233)</f>
        <v>153252.5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5983.08</v>
      </c>
      <c r="I240" s="18"/>
      <c r="J240" s="18"/>
      <c r="K240" s="18"/>
      <c r="L240" s="19">
        <f t="shared" si="4"/>
        <v>5983.08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5381.9</v>
      </c>
      <c r="G244" s="18">
        <v>2641.22</v>
      </c>
      <c r="H244" s="18">
        <v>851.66</v>
      </c>
      <c r="I244" s="18">
        <v>1513</v>
      </c>
      <c r="J244" s="18"/>
      <c r="K244" s="18"/>
      <c r="L244" s="19">
        <f t="shared" si="4"/>
        <v>10387.779999999999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46.25</v>
      </c>
      <c r="I245" s="18"/>
      <c r="J245" s="18"/>
      <c r="K245" s="18"/>
      <c r="L245" s="19">
        <f>SUM(F245:K245)</f>
        <v>46.25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5381.9</v>
      </c>
      <c r="G247" s="41">
        <f t="shared" si="5"/>
        <v>2641.22</v>
      </c>
      <c r="H247" s="41">
        <f t="shared" si="5"/>
        <v>160133.49</v>
      </c>
      <c r="I247" s="41">
        <f t="shared" si="5"/>
        <v>1513</v>
      </c>
      <c r="J247" s="41">
        <f t="shared" si="5"/>
        <v>0</v>
      </c>
      <c r="K247" s="41">
        <f t="shared" si="5"/>
        <v>0</v>
      </c>
      <c r="L247" s="41">
        <f t="shared" si="5"/>
        <v>169669.61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21527.62</v>
      </c>
      <c r="G257" s="41">
        <f t="shared" si="8"/>
        <v>10564.89</v>
      </c>
      <c r="H257" s="41">
        <f t="shared" si="8"/>
        <v>607025.43999999994</v>
      </c>
      <c r="I257" s="41">
        <f t="shared" si="8"/>
        <v>6052</v>
      </c>
      <c r="J257" s="41">
        <f t="shared" si="8"/>
        <v>0</v>
      </c>
      <c r="K257" s="41">
        <f t="shared" si="8"/>
        <v>0</v>
      </c>
      <c r="L257" s="41">
        <f t="shared" si="8"/>
        <v>645169.94999999995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7000</v>
      </c>
      <c r="L266" s="19">
        <f t="shared" si="9"/>
        <v>7000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7000</v>
      </c>
      <c r="L270" s="41">
        <f t="shared" si="9"/>
        <v>7000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21527.62</v>
      </c>
      <c r="G271" s="42">
        <f t="shared" si="11"/>
        <v>10564.89</v>
      </c>
      <c r="H271" s="42">
        <f t="shared" si="11"/>
        <v>607025.43999999994</v>
      </c>
      <c r="I271" s="42">
        <f t="shared" si="11"/>
        <v>6052</v>
      </c>
      <c r="J271" s="42">
        <f t="shared" si="11"/>
        <v>0</v>
      </c>
      <c r="K271" s="42">
        <f t="shared" si="11"/>
        <v>7000</v>
      </c>
      <c r="L271" s="42">
        <f t="shared" si="11"/>
        <v>652169.94999999995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7000</v>
      </c>
      <c r="H390" s="18">
        <v>52.84</v>
      </c>
      <c r="I390" s="18"/>
      <c r="J390" s="24" t="s">
        <v>289</v>
      </c>
      <c r="K390" s="24" t="s">
        <v>289</v>
      </c>
      <c r="L390" s="56">
        <f t="shared" si="25"/>
        <v>7052.84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7000</v>
      </c>
      <c r="H393" s="139">
        <f>SUM(H387:H392)</f>
        <v>52.84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7052.84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173.43</v>
      </c>
      <c r="I397" s="18"/>
      <c r="J397" s="24" t="s">
        <v>289</v>
      </c>
      <c r="K397" s="24" t="s">
        <v>289</v>
      </c>
      <c r="L397" s="56">
        <f t="shared" si="26"/>
        <v>173.43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149.43</v>
      </c>
      <c r="I398" s="18"/>
      <c r="J398" s="24" t="s">
        <v>289</v>
      </c>
      <c r="K398" s="24" t="s">
        <v>289</v>
      </c>
      <c r="L398" s="56">
        <f t="shared" si="26"/>
        <v>149.43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322.86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322.86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7000</v>
      </c>
      <c r="H408" s="47">
        <f>H393+H401+H407</f>
        <v>375.70000000000005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7375.7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30541.81</v>
      </c>
      <c r="G439" s="18">
        <v>152691.79</v>
      </c>
      <c r="H439" s="18"/>
      <c r="I439" s="56">
        <f t="shared" ref="I439:I445" si="33">SUM(F439:H439)</f>
        <v>183233.6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30541.81</v>
      </c>
      <c r="G446" s="13">
        <f>SUM(G439:G445)</f>
        <v>152691.79</v>
      </c>
      <c r="H446" s="13">
        <f>SUM(H439:H445)</f>
        <v>0</v>
      </c>
      <c r="I446" s="13">
        <f>SUM(I439:I445)</f>
        <v>183233.6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30541.81</v>
      </c>
      <c r="G459" s="18">
        <v>152691.79</v>
      </c>
      <c r="H459" s="18"/>
      <c r="I459" s="56">
        <f t="shared" si="34"/>
        <v>183233.6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30541.81</v>
      </c>
      <c r="G460" s="83">
        <f>SUM(G454:G459)</f>
        <v>152691.79</v>
      </c>
      <c r="H460" s="83">
        <f>SUM(H454:H459)</f>
        <v>0</v>
      </c>
      <c r="I460" s="83">
        <f>SUM(I454:I459)</f>
        <v>183233.6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30541.81</v>
      </c>
      <c r="G461" s="42">
        <f>G452+G460</f>
        <v>152691.79</v>
      </c>
      <c r="H461" s="42">
        <f>H452+H460</f>
        <v>0</v>
      </c>
      <c r="I461" s="42">
        <f>I452+I460</f>
        <v>183233.6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39686.94</v>
      </c>
      <c r="G465" s="18"/>
      <c r="H465" s="18"/>
      <c r="I465" s="18"/>
      <c r="J465" s="18">
        <v>175857.9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650356.32999999996</v>
      </c>
      <c r="G468" s="18"/>
      <c r="H468" s="18"/>
      <c r="I468" s="18"/>
      <c r="J468" s="18">
        <v>7375.7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650356.32999999996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7375.7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652169.94999999995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652169.94999999995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37873.320000000065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183233.6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2830.53</v>
      </c>
      <c r="I531" s="18"/>
      <c r="J531" s="18"/>
      <c r="K531" s="18"/>
      <c r="L531" s="88">
        <f>SUM(F531:K531)</f>
        <v>2830.53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198.63</v>
      </c>
      <c r="I532" s="18"/>
      <c r="J532" s="18"/>
      <c r="K532" s="18"/>
      <c r="L532" s="88">
        <f>SUM(F532:K532)</f>
        <v>198.63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790.71</v>
      </c>
      <c r="I533" s="18"/>
      <c r="J533" s="18"/>
      <c r="K533" s="18"/>
      <c r="L533" s="88">
        <f>SUM(F533:K533)</f>
        <v>790.71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3819.8700000000003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3819.8700000000003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3819.8700000000003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3819.8700000000003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2830.53</v>
      </c>
      <c r="I549" s="87">
        <f>L536</f>
        <v>0</v>
      </c>
      <c r="J549" s="87">
        <f>L541</f>
        <v>0</v>
      </c>
      <c r="K549" s="87">
        <f>SUM(F549:J549)</f>
        <v>2830.53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198.63</v>
      </c>
      <c r="I550" s="87">
        <f>L537</f>
        <v>0</v>
      </c>
      <c r="J550" s="87">
        <f>L542</f>
        <v>0</v>
      </c>
      <c r="K550" s="87">
        <f>SUM(F550:J550)</f>
        <v>198.63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790.71</v>
      </c>
      <c r="I551" s="87">
        <f>L538</f>
        <v>0</v>
      </c>
      <c r="J551" s="87">
        <f>L543</f>
        <v>0</v>
      </c>
      <c r="K551" s="87">
        <f>SUM(F551:J551)</f>
        <v>790.71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3819.8700000000003</v>
      </c>
      <c r="I552" s="89">
        <f t="shared" si="42"/>
        <v>0</v>
      </c>
      <c r="J552" s="89">
        <f t="shared" si="42"/>
        <v>0</v>
      </c>
      <c r="K552" s="89">
        <f t="shared" si="42"/>
        <v>3819.8700000000003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305272.25</v>
      </c>
      <c r="G575" s="18">
        <v>116005.25</v>
      </c>
      <c r="H575" s="18">
        <v>153252.5</v>
      </c>
      <c r="I575" s="87">
        <f>SUM(F575:H575)</f>
        <v>574530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20775.599999999999</v>
      </c>
      <c r="I591" s="18">
        <v>10387.780000000001</v>
      </c>
      <c r="J591" s="18">
        <v>10387.780000000001</v>
      </c>
      <c r="K591" s="104">
        <f t="shared" ref="K591:K597" si="48">SUM(H591:J591)</f>
        <v>41551.159999999996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20775.599999999999</v>
      </c>
      <c r="I598" s="108">
        <f>SUM(I591:I597)</f>
        <v>10387.780000000001</v>
      </c>
      <c r="J598" s="108">
        <f>SUM(J591:J597)</f>
        <v>10387.780000000001</v>
      </c>
      <c r="K598" s="108">
        <f>SUM(K591:K597)</f>
        <v>41551.159999999996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46294.32</v>
      </c>
      <c r="H617" s="109">
        <f>SUM(F52)</f>
        <v>46294.32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183233.6</v>
      </c>
      <c r="H621" s="109">
        <f>SUM(J52)</f>
        <v>183233.6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37873.32</v>
      </c>
      <c r="H622" s="109">
        <f>F476</f>
        <v>37873.320000000065</v>
      </c>
      <c r="I622" s="121" t="s">
        <v>101</v>
      </c>
      <c r="J622" s="109">
        <f t="shared" ref="J622:J655" si="50">G622-H622</f>
        <v>-6.5483618527650833E-11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183233.6</v>
      </c>
      <c r="H626" s="109">
        <f>J476</f>
        <v>183233.6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650356.33000000007</v>
      </c>
      <c r="H627" s="104">
        <f>SUM(F468)</f>
        <v>650356.32999999996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7375.7</v>
      </c>
      <c r="H631" s="104">
        <f>SUM(J468)</f>
        <v>7375.7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652169.94999999995</v>
      </c>
      <c r="H632" s="104">
        <f>SUM(F472)</f>
        <v>652169.94999999995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7375.7</v>
      </c>
      <c r="H637" s="164">
        <f>SUM(J468)</f>
        <v>7375.7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30541.81</v>
      </c>
      <c r="H639" s="104">
        <f>SUM(F461)</f>
        <v>30541.81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152691.79</v>
      </c>
      <c r="H640" s="104">
        <f>SUM(G461)</f>
        <v>152691.79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183233.6</v>
      </c>
      <c r="H642" s="104">
        <f>SUM(I461)</f>
        <v>183233.6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375.7</v>
      </c>
      <c r="H644" s="104">
        <f>H408</f>
        <v>375.70000000000005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7000</v>
      </c>
      <c r="H645" s="104">
        <f>G408</f>
        <v>7000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7375.7</v>
      </c>
      <c r="H646" s="104">
        <f>L408</f>
        <v>7375.7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41551.159999999996</v>
      </c>
      <c r="H647" s="104">
        <f>L208+L226+L244</f>
        <v>41551.159999999996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20775.599999999999</v>
      </c>
      <c r="H649" s="104">
        <f>H598</f>
        <v>20775.599999999999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10387.779999999999</v>
      </c>
      <c r="H650" s="104">
        <f>I598</f>
        <v>10387.780000000001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10387.779999999999</v>
      </c>
      <c r="H651" s="104">
        <f>J598</f>
        <v>10387.780000000001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7000</v>
      </c>
      <c r="H655" s="104">
        <f>K266+K347</f>
        <v>7000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347558.06999999995</v>
      </c>
      <c r="G660" s="19">
        <f>(L229+L309+L359)</f>
        <v>127942.27</v>
      </c>
      <c r="H660" s="19">
        <f>(L247+L328+L360)</f>
        <v>169669.61</v>
      </c>
      <c r="I660" s="19">
        <f>SUM(F660:H660)</f>
        <v>645169.94999999995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20775.599999999999</v>
      </c>
      <c r="G662" s="19">
        <f>(L226+L306)-(J226+J306)</f>
        <v>10387.779999999999</v>
      </c>
      <c r="H662" s="19">
        <f>(L244+L325)-(J244+J325)</f>
        <v>10387.779999999999</v>
      </c>
      <c r="I662" s="19">
        <f>SUM(F662:H662)</f>
        <v>41551.159999999996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305272.25</v>
      </c>
      <c r="G663" s="199">
        <f>SUM(G575:G587)+SUM(I602:I604)+L612</f>
        <v>116005.25</v>
      </c>
      <c r="H663" s="199">
        <f>SUM(H575:H587)+SUM(J602:J604)+L613</f>
        <v>153252.5</v>
      </c>
      <c r="I663" s="19">
        <f>SUM(F663:H663)</f>
        <v>574530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21510.219999999972</v>
      </c>
      <c r="G664" s="19">
        <f>G660-SUM(G661:G663)</f>
        <v>1549.2400000000052</v>
      </c>
      <c r="H664" s="19">
        <f>H660-SUM(H661:H663)</f>
        <v>6029.3299999999872</v>
      </c>
      <c r="I664" s="19">
        <f>I660-SUM(I661:I663)</f>
        <v>29088.789999999921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-21510.22</v>
      </c>
      <c r="G669" s="18">
        <v>-1549.24</v>
      </c>
      <c r="H669" s="18">
        <v>-6029.33</v>
      </c>
      <c r="I669" s="19">
        <f>SUM(F669:H669)</f>
        <v>-29088.79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     EATON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5" activePane="bottomLeft" state="frozen"/>
      <selection activeCell="F46" sqref="F46"/>
      <selection pane="bottomLeft" activeCell="D61" sqref="D6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                      EATON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574530</v>
      </c>
      <c r="D5" s="20">
        <f>SUM('DOE25'!L197:L200)+SUM('DOE25'!L215:L218)+SUM('DOE25'!L233:L236)-F5-G5</f>
        <v>574530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19759</v>
      </c>
      <c r="D8" s="243"/>
      <c r="E8" s="20">
        <f>'DOE25'!L204+'DOE25'!L222+'DOE25'!L240-F8-G8-D9-D11</f>
        <v>19759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2967.79</v>
      </c>
      <c r="D9" s="244">
        <v>2967.79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3000</v>
      </c>
      <c r="D10" s="243"/>
      <c r="E10" s="244">
        <v>3000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6177</v>
      </c>
      <c r="D11" s="244">
        <v>6177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41551.159999999996</v>
      </c>
      <c r="D15" s="20">
        <f>'DOE25'!L208+'DOE25'!L226+'DOE25'!L244-F15-G15</f>
        <v>41551.159999999996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185</v>
      </c>
      <c r="D16" s="243"/>
      <c r="E16" s="20">
        <f>'DOE25'!L209+'DOE25'!L227+'DOE25'!L245-F16-G16</f>
        <v>185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625225.95000000007</v>
      </c>
      <c r="E33" s="246">
        <f>SUM(E5:E31)</f>
        <v>22944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22944</v>
      </c>
      <c r="E35" s="249"/>
    </row>
    <row r="36" spans="2:8" ht="12" thickTop="1" x14ac:dyDescent="0.2">
      <c r="B36" t="s">
        <v>815</v>
      </c>
      <c r="D36" s="20">
        <f>D33</f>
        <v>625225.95000000007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  EATON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46294.32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183233.6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46294.32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183233.6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8421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8421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16243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183233.6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21630.32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37873.32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183233.6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46294.32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183233.6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405495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102.79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375.7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323.52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426.31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375.7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405921.31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375.7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244239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244239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244239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196.02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196.02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7000</v>
      </c>
    </row>
    <row r="104" spans="1:7" ht="12.75" thickTop="1" thickBot="1" x14ac:dyDescent="0.25">
      <c r="A104" s="33" t="s">
        <v>765</v>
      </c>
      <c r="C104" s="86">
        <f>C63+C81+C91+C103</f>
        <v>650356.33000000007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7375.7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574530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574530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28903.79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41551.159999999996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185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70639.95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7052.84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322.86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-375.69999999999982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652169.94999999995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                      EATON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574530</v>
      </c>
      <c r="D10" s="182">
        <f>ROUND((C10/$C$28)*100,1)</f>
        <v>89.1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29089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41551</v>
      </c>
      <c r="D21" s="182">
        <f t="shared" si="0"/>
        <v>6.4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645170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645170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405495</v>
      </c>
      <c r="D35" s="182">
        <f t="shared" ref="D35:D40" si="1">ROUND((C35/$C$41)*100,1)</f>
        <v>62.3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802.01000000000931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244239</v>
      </c>
      <c r="D37" s="182">
        <f t="shared" si="1"/>
        <v>37.5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196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650732.01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 xml:space="preserve">                      EATON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2016-09-13T18:38:20Z</cp:lastPrinted>
  <dcterms:created xsi:type="dcterms:W3CDTF">1997-12-04T19:04:30Z</dcterms:created>
  <dcterms:modified xsi:type="dcterms:W3CDTF">2016-09-13T18:38:25Z</dcterms:modified>
</cp:coreProperties>
</file>