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2705" yWindow="-15" windowWidth="12510" windowHeight="117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3" i="1" l="1"/>
  <c r="I507" i="1" l="1"/>
  <c r="F367" i="1" l="1"/>
  <c r="F29" i="1" l="1"/>
  <c r="C45" i="2" l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29" i="1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 s="1"/>
  <c r="C29" i="13" s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C21" i="10"/>
  <c r="L250" i="1"/>
  <c r="L332" i="1"/>
  <c r="L254" i="1"/>
  <c r="C25" i="10"/>
  <c r="L268" i="1"/>
  <c r="L269" i="1"/>
  <c r="L349" i="1"/>
  <c r="L350" i="1"/>
  <c r="C26" i="10" s="1"/>
  <c r="I665" i="1"/>
  <c r="I670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C119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51" i="1" s="1"/>
  <c r="G32" i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L351" i="1"/>
  <c r="D62" i="2"/>
  <c r="D63" i="2" s="1"/>
  <c r="D18" i="13"/>
  <c r="C18" i="13" s="1"/>
  <c r="D18" i="2"/>
  <c r="D17" i="13"/>
  <c r="C17" i="13" s="1"/>
  <c r="C91" i="2"/>
  <c r="F78" i="2"/>
  <c r="F81" i="2" s="1"/>
  <c r="C78" i="2"/>
  <c r="G157" i="2"/>
  <c r="F18" i="2"/>
  <c r="G161" i="2"/>
  <c r="G156" i="2"/>
  <c r="E103" i="2"/>
  <c r="E31" i="2"/>
  <c r="D19" i="13"/>
  <c r="C19" i="13" s="1"/>
  <c r="E13" i="13"/>
  <c r="C13" i="13" s="1"/>
  <c r="E78" i="2"/>
  <c r="E81" i="2" s="1"/>
  <c r="L427" i="1"/>
  <c r="J641" i="1"/>
  <c r="K605" i="1"/>
  <c r="G648" i="1" s="1"/>
  <c r="J571" i="1"/>
  <c r="K571" i="1"/>
  <c r="L433" i="1"/>
  <c r="L419" i="1"/>
  <c r="D81" i="2"/>
  <c r="I169" i="1"/>
  <c r="J643" i="1"/>
  <c r="H476" i="1"/>
  <c r="H624" i="1" s="1"/>
  <c r="J624" i="1" s="1"/>
  <c r="F476" i="1"/>
  <c r="H622" i="1" s="1"/>
  <c r="I476" i="1"/>
  <c r="H625" i="1" s="1"/>
  <c r="J625" i="1" s="1"/>
  <c r="J140" i="1"/>
  <c r="I552" i="1"/>
  <c r="G22" i="2"/>
  <c r="H552" i="1"/>
  <c r="C29" i="10"/>
  <c r="H140" i="1"/>
  <c r="L401" i="1"/>
  <c r="C139" i="2" s="1"/>
  <c r="F22" i="13"/>
  <c r="H25" i="13"/>
  <c r="C25" i="13" s="1"/>
  <c r="H571" i="1"/>
  <c r="L560" i="1"/>
  <c r="J545" i="1"/>
  <c r="F338" i="1"/>
  <c r="F352" i="1" s="1"/>
  <c r="G192" i="1"/>
  <c r="H192" i="1"/>
  <c r="E16" i="13"/>
  <c r="L570" i="1"/>
  <c r="J636" i="1"/>
  <c r="G36" i="2"/>
  <c r="L565" i="1"/>
  <c r="C22" i="13"/>
  <c r="C16" i="13"/>
  <c r="H33" i="13"/>
  <c r="A40" i="12" l="1"/>
  <c r="A13" i="12"/>
  <c r="L534" i="1"/>
  <c r="K550" i="1"/>
  <c r="I408" i="1"/>
  <c r="J644" i="1"/>
  <c r="J476" i="1"/>
  <c r="H626" i="1" s="1"/>
  <c r="J640" i="1"/>
  <c r="J639" i="1"/>
  <c r="I446" i="1"/>
  <c r="G642" i="1" s="1"/>
  <c r="J642" i="1" s="1"/>
  <c r="G408" i="1"/>
  <c r="H645" i="1" s="1"/>
  <c r="J645" i="1" s="1"/>
  <c r="L393" i="1"/>
  <c r="C138" i="2" s="1"/>
  <c r="L614" i="1"/>
  <c r="K598" i="1"/>
  <c r="G647" i="1" s="1"/>
  <c r="J647" i="1" s="1"/>
  <c r="J649" i="1"/>
  <c r="K551" i="1"/>
  <c r="J552" i="1"/>
  <c r="L544" i="1"/>
  <c r="I545" i="1"/>
  <c r="L529" i="1"/>
  <c r="G552" i="1"/>
  <c r="F552" i="1"/>
  <c r="H545" i="1"/>
  <c r="G545" i="1"/>
  <c r="K549" i="1"/>
  <c r="L524" i="1"/>
  <c r="J634" i="1"/>
  <c r="D145" i="2"/>
  <c r="G661" i="1"/>
  <c r="D127" i="2"/>
  <c r="D128" i="2" s="1"/>
  <c r="F661" i="1"/>
  <c r="E143" i="2"/>
  <c r="K352" i="1"/>
  <c r="L309" i="1"/>
  <c r="C15" i="10"/>
  <c r="G338" i="1"/>
  <c r="G352" i="1" s="1"/>
  <c r="H338" i="1"/>
  <c r="H352" i="1" s="1"/>
  <c r="C11" i="10"/>
  <c r="L290" i="1"/>
  <c r="E118" i="2"/>
  <c r="E128" i="2" s="1"/>
  <c r="J338" i="1"/>
  <c r="J352" i="1" s="1"/>
  <c r="E109" i="2"/>
  <c r="E115" i="2" s="1"/>
  <c r="D12" i="13"/>
  <c r="C12" i="13" s="1"/>
  <c r="D7" i="13"/>
  <c r="C7" i="13" s="1"/>
  <c r="E8" i="13"/>
  <c r="C8" i="13" s="1"/>
  <c r="L247" i="1"/>
  <c r="H660" i="1" s="1"/>
  <c r="H664" i="1" s="1"/>
  <c r="H667" i="1" s="1"/>
  <c r="F257" i="1"/>
  <c r="F271" i="1" s="1"/>
  <c r="C16" i="10"/>
  <c r="C110" i="2"/>
  <c r="C10" i="10"/>
  <c r="D15" i="13"/>
  <c r="C15" i="13" s="1"/>
  <c r="C123" i="2"/>
  <c r="C18" i="10"/>
  <c r="D6" i="13"/>
  <c r="C6" i="13" s="1"/>
  <c r="C17" i="10"/>
  <c r="K257" i="1"/>
  <c r="K271" i="1" s="1"/>
  <c r="G257" i="1"/>
  <c r="G271" i="1" s="1"/>
  <c r="J257" i="1"/>
  <c r="J271" i="1" s="1"/>
  <c r="H257" i="1"/>
  <c r="H271" i="1" s="1"/>
  <c r="D5" i="13"/>
  <c r="C5" i="13" s="1"/>
  <c r="I257" i="1"/>
  <c r="I271" i="1" s="1"/>
  <c r="D14" i="13"/>
  <c r="C14" i="13" s="1"/>
  <c r="C20" i="10"/>
  <c r="L211" i="1"/>
  <c r="E33" i="13"/>
  <c r="D35" i="13" s="1"/>
  <c r="C120" i="2"/>
  <c r="C109" i="2"/>
  <c r="C115" i="2" s="1"/>
  <c r="C70" i="2"/>
  <c r="C81" i="2"/>
  <c r="C62" i="2"/>
  <c r="F112" i="1"/>
  <c r="C36" i="10" s="1"/>
  <c r="C56" i="2"/>
  <c r="D91" i="2"/>
  <c r="H112" i="1"/>
  <c r="E57" i="2"/>
  <c r="E62" i="2" s="1"/>
  <c r="E63" i="2" s="1"/>
  <c r="H52" i="1"/>
  <c r="H619" i="1" s="1"/>
  <c r="G52" i="1"/>
  <c r="H618" i="1" s="1"/>
  <c r="J618" i="1" s="1"/>
  <c r="J623" i="1"/>
  <c r="J622" i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L408" i="1" l="1"/>
  <c r="C141" i="2"/>
  <c r="C144" i="2" s="1"/>
  <c r="K552" i="1"/>
  <c r="L545" i="1"/>
  <c r="I661" i="1"/>
  <c r="D31" i="13"/>
  <c r="C31" i="13" s="1"/>
  <c r="E145" i="2"/>
  <c r="F660" i="1"/>
  <c r="F664" i="1" s="1"/>
  <c r="H648" i="1"/>
  <c r="J648" i="1" s="1"/>
  <c r="H672" i="1"/>
  <c r="C6" i="10" s="1"/>
  <c r="C128" i="2"/>
  <c r="C28" i="10"/>
  <c r="D19" i="10" s="1"/>
  <c r="G672" i="1"/>
  <c r="C5" i="10" s="1"/>
  <c r="L257" i="1"/>
  <c r="L271" i="1" s="1"/>
  <c r="G632" i="1" s="1"/>
  <c r="J632" i="1" s="1"/>
  <c r="F193" i="1"/>
  <c r="G627" i="1" s="1"/>
  <c r="J627" i="1" s="1"/>
  <c r="C63" i="2"/>
  <c r="C104" i="2" s="1"/>
  <c r="E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33" i="13"/>
  <c r="D36" i="13" s="1"/>
  <c r="I660" i="1"/>
  <c r="I664" i="1" s="1"/>
  <c r="I672" i="1" s="1"/>
  <c r="C7" i="10" s="1"/>
  <c r="D27" i="10"/>
  <c r="D17" i="10"/>
  <c r="D21" i="10"/>
  <c r="D13" i="10"/>
  <c r="D12" i="10"/>
  <c r="D18" i="10"/>
  <c r="D24" i="10"/>
  <c r="D11" i="10"/>
  <c r="D22" i="10"/>
  <c r="D10" i="10"/>
  <c r="D26" i="10"/>
  <c r="C30" i="10"/>
  <c r="D16" i="10"/>
  <c r="D23" i="10"/>
  <c r="D20" i="10"/>
  <c r="D15" i="10"/>
  <c r="D25" i="10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<sst xmlns="http://schemas.openxmlformats.org/spreadsheetml/2006/main" count="3955" uniqueCount="913">
  <si>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</si>
  <si>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</si>
  <si>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</si>
  <si>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</si>
  <si>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</si>
  <si>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</si>
  <si>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</si>
  <si>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</si>
  <si>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</si>
  <si>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</si>
  <si>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</si>
  <si>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</si>
  <si>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</si>
  <si>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</si>
  <si>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</si>
  <si>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</si>
  <si>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</si>
  <si>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</si>
  <si>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</si>
  <si>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</si>
  <si>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</si>
  <si>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</si>
  <si>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</si>
  <si>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</si>
  <si>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</si>
  <si>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</si>
  <si>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</si>
  <si>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</si>
  <si>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</si>
  <si>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</si>
  <si>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</si>
  <si>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</si>
  <si>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</si>
  <si>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</si>
  <si>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</si>
  <si>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</si>
  <si>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</si>
  <si>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</si>
  <si>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</si>
  <si>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</si>
  <si>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</si>
  <si>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</si>
  <si>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</si>
  <si>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</si>
  <si>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</si>
  <si>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</si>
  <si>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</si>
  <si>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</si>
  <si>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</si>
  <si>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</si>
  <si>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</si>
  <si>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</si>
  <si>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</si>
  <si>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</si>
  <si>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</si>
  <si>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</si>
  <si>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</si>
  <si>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</si>
  <si>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</si>
  <si>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</si>
  <si>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</si>
  <si>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</si>
  <si>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</si>
  <si>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</si>
  <si>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</si>
  <si>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</si>
  <si>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</si>
  <si>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</si>
  <si>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</si>
  <si>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</si>
  <si>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</si>
  <si>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</si>
  <si>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</si>
  <si>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</si>
  <si>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</si>
  <si>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</si>
  <si>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</si>
  <si>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</si>
  <si>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</si>
  <si>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</si>
  <si>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</si>
  <si>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</si>
  <si>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</si>
  <si>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</si>
  <si>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</si>
  <si>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</si>
  <si>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</si>
  <si>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</si>
  <si>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</si>
  <si>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</si>
  <si>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</si>
  <si>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</si>
  <si>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</si>
  <si>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</si>
  <si>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</si>
  <si>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</si>
  <si>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</si>
  <si>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</si>
  <si>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</si>
  <si>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</si>
  <si>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</si>
  <si>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</si>
  <si>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</si>
  <si>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</si>
  <si>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</si>
  <si>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</si>
  <si>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</si>
  <si>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</si>
  <si>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</si>
  <si>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</si>
  <si>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</si>
  <si>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</si>
  <si>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</si>
  <si>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</si>
  <si>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</si>
  <si>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</si>
  <si>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</si>
  <si>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</si>
  <si>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</si>
  <si>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</si>
  <si>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</si>
  <si>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</si>
  <si>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</si>
  <si>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</si>
  <si>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</si>
  <si>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</si>
  <si>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</si>
  <si>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</si>
  <si>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</si>
  <si>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</si>
  <si>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</si>
  <si>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</si>
  <si>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</si>
  <si>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</si>
  <si>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</si>
  <si>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</si>
  <si>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</si>
  <si>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</si>
  <si>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</si>
  <si>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</si>
  <si>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</si>
  <si>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</si>
  <si>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</si>
  <si>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</si>
  <si>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</si>
  <si>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</si>
  <si>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</si>
  <si>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</si>
  <si>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</si>
  <si>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</si>
  <si>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</si>
  <si>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</si>
  <si>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</si>
  <si>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</si>
  <si>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</si>
  <si>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</si>
  <si>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</si>
  <si>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</si>
  <si>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</si>
  <si>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</si>
  <si>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</si>
  <si>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</si>
  <si>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</si>
  <si>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</si>
  <si>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</si>
  <si>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</si>
  <si>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</si>
  <si>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</si>
  <si>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</si>
  <si>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</si>
  <si>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</si>
  <si>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</si>
  <si>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</si>
  <si>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</si>
  <si>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</si>
  <si>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</si>
  <si>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</si>
  <si>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</si>
  <si>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</si>
  <si>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</si>
  <si>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</si>
  <si>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</si>
  <si>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</si>
  <si>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</si>
  <si>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</si>
  <si>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</si>
  <si>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</si>
  <si>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</si>
  <si>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</si>
  <si>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</si>
  <si>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</si>
  <si>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</si>
  <si>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</si>
  <si>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</si>
  <si>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</si>
  <si>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</si>
  <si>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</si>
  <si>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</si>
  <si>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</si>
  <si>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</si>
  <si>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</si>
  <si>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</si>
  <si>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</si>
  <si>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</si>
  <si>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</si>
  <si>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</si>
  <si>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</si>
  <si>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</si>
  <si>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</si>
  <si>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</si>
  <si>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</si>
  <si>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</si>
  <si>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</si>
  <si>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</si>
  <si>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</si>
  <si>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</si>
  <si>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</si>
  <si>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</si>
  <si>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</si>
  <si>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</si>
  <si>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</si>
  <si>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</si>
  <si>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</si>
  <si>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</si>
  <si>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</si>
  <si>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</si>
  <si>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</si>
  <si>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</si>
  <si>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</si>
  <si>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</si>
  <si>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</si>
  <si>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</si>
  <si>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</si>
  <si>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</si>
  <si>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</si>
  <si>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</si>
  <si>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</si>
  <si>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</si>
  <si>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</si>
  <si>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</si>
  <si>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</si>
  <si>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</si>
  <si>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</si>
  <si>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</si>
  <si>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</si>
  <si>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</si>
  <si>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</si>
  <si>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</si>
  <si>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</si>
  <si>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</si>
  <si>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</si>
  <si>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</si>
  <si>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</si>
  <si>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</si>
  <si>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</si>
  <si>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</si>
  <si>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</si>
  <si>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</si>
  <si>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</si>
  <si>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</si>
  <si>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</si>
  <si>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</si>
  <si>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</si>
  <si>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</si>
  <si>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</si>
  <si>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</si>
  <si>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</si>
  <si>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</si>
  <si>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</si>
  <si>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</si>
  <si>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</si>
  <si>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</si>
  <si>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</si>
  <si>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</si>
  <si>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</si>
  <si>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</si>
  <si>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</si>
  <si>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</si>
  <si>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</si>
  <si>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</si>
  <si>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</si>
  <si>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</si>
  <si>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</si>
  <si>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</si>
  <si>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</si>
  <si>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</si>
  <si>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</si>
  <si>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</si>
  <si>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</si>
  <si>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</si>
  <si>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</si>
  <si>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</si>
  <si>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</si>
  <si>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</si>
  <si>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</si>
  <si>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</si>
  <si>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</si>
  <si>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</si>
  <si>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</si>
  <si>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</si>
  <si>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</si>
  <si>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</si>
  <si>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</si>
  <si>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</si>
  <si>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</si>
  <si>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</si>
  <si>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</si>
  <si>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</si>
  <si>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</si>
  <si>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</si>
  <si>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</si>
  <si>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</si>
  <si>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</si>
  <si>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</si>
  <si>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</si>
  <si>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</si>
  <si>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</si>
  <si>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</si>
  <si>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</si>
  <si>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</si>
  <si>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</si>
  <si>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</si>
  <si>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</si>
  <si>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</si>
  <si>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</si>
  <si>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</si>
  <si>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</si>
  <si>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</si>
  <si>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</si>
  <si>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</si>
  <si>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</si>
  <si>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</si>
  <si>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</si>
  <si>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</si>
  <si>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</si>
  <si>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</si>
  <si>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</si>
  <si>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</si>
  <si>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</si>
  <si>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</si>
  <si>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</si>
  <si>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</si>
  <si>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</si>
  <si>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</si>
  <si>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</si>
  <si>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</si>
  <si>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</si>
  <si>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</si>
  <si>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</si>
  <si>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</si>
  <si>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</si>
  <si>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</si>
  <si>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</si>
  <si>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</si>
  <si>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</si>
  <si>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</si>
  <si>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</si>
  <si>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</si>
  <si>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</si>
  <si>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</si>
  <si>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</si>
  <si>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</si>
  <si>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</si>
  <si>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</si>
  <si>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</si>
  <si>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</si>
  <si>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</si>
  <si>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</si>
  <si>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</si>
  <si>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</si>
  <si>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</si>
  <si>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</si>
  <si>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</si>
  <si>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</si>
  <si>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</si>
  <si>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</si>
  <si>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</si>
  <si>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</si>
  <si>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</si>
  <si>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</si>
  <si>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</si>
  <si>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</si>
  <si>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</si>
  <si>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</si>
  <si>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</si>
  <si>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</si>
  <si>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</si>
  <si>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</si>
  <si>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</si>
  <si>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</si>
  <si>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</si>
  <si>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</si>
  <si>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</si>
  <si>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</si>
  <si>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</si>
  <si>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</si>
  <si>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</si>
  <si>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</si>
  <si>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</si>
  <si>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</si>
  <si>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</si>
  <si>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</si>
  <si>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</si>
  <si>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</si>
  <si>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</si>
  <si>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</si>
  <si>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</si>
  <si>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</si>
  <si>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</si>
  <si>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</si>
  <si>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</si>
  <si>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</si>
  <si>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</si>
  <si>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</si>
  <si>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</si>
  <si>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</si>
  <si>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</si>
  <si>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</si>
  <si>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</si>
  <si>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</si>
  <si>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</si>
  <si>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</si>
  <si>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</si>
  <si>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</si>
  <si>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</si>
  <si>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</si>
  <si>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</si>
  <si>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</si>
  <si>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</si>
  <si>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</si>
  <si>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</si>
  <si>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</si>
  <si>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</si>
  <si>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</si>
  <si>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</si>
  <si>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</si>
  <si>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</si>
  <si>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</si>
  <si>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</si>
  <si>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</si>
  <si>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</si>
  <si>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</si>
  <si>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</si>
  <si>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</si>
  <si>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</si>
  <si>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</si>
  <si>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</si>
  <si>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</si>
  <si>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</si>
  <si>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</si>
  <si>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</si>
  <si>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</si>
  <si>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</si>
  <si>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</si>
  <si>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</si>
  <si>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</si>
  <si>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</si>
  <si>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</si>
  <si>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</si>
  <si>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</si>
  <si>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</si>
  <si>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</si>
  <si>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</si>
  <si>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</si>
  <si>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</si>
  <si>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</si>
  <si>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</si>
  <si>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</si>
  <si>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</si>
  <si>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</si>
  <si>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</si>
  <si>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</si>
  <si>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</si>
  <si>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</si>
  <si>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</si>
  <si>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</si>
  <si>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</si>
  <si>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</si>
  <si>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</si>
  <si>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</si>
  <si>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</si>
  <si>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</si>
  <si>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</si>
  <si>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</si>
  <si>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</si>
  <si>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</si>
  <si>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</si>
  <si>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</si>
  <si>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</si>
  <si>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</si>
  <si>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</si>
  <si>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</si>
  <si>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</si>
  <si>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</si>
  <si>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</si>
  <si>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</si>
  <si>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</si>
  <si>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</si>
  <si>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</si>
  <si>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</si>
  <si>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</si>
  <si>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</si>
  <si>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</si>
  <si>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</si>
  <si>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</si>
  <si>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</si>
  <si>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</si>
  <si>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</si>
  <si>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</si>
  <si>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</si>
  <si>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</si>
  <si>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</si>
  <si>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</si>
  <si>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</si>
  <si>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</si>
  <si>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</si>
  <si>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</si>
  <si>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</si>
  <si>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</si>
  <si>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</si>
  <si>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</si>
  <si>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</si>
  <si>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</si>
  <si>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</si>
  <si>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</si>
  <si>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</si>
  <si>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</si>
  <si>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</si>
  <si>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</si>
  <si>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</si>
  <si>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</si>
  <si>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</si>
  <si>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</si>
  <si>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</si>
  <si>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</si>
  <si>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</si>
  <si>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</si>
  <si>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</si>
  <si>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</si>
  <si>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</si>
  <si>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</si>
  <si>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</si>
  <si>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</si>
  <si>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</si>
  <si>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</si>
  <si>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</si>
  <si>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</si>
  <si>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</si>
  <si>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</si>
  <si>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</si>
  <si>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</si>
  <si>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</si>
  <si>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</si>
  <si>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</si>
  <si>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</si>
  <si>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</si>
  <si>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</si>
  <si>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</si>
  <si>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</si>
  <si>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</si>
  <si>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</si>
  <si>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</si>
  <si>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</si>
  <si>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</si>
  <si>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</si>
  <si>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</si>
  <si>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</si>
  <si>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</si>
  <si>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</si>
  <si>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</si>
  <si>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</si>
  <si>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</si>
  <si>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</si>
  <si>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</si>
  <si>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</si>
  <si>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</si>
  <si>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</si>
  <si>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</si>
  <si>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</si>
  <si>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</si>
  <si>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</si>
  <si>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</si>
  <si>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</si>
  <si>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</si>
  <si>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</si>
  <si>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</si>
  <si>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</si>
  <si>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</si>
  <si>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</si>
  <si>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</si>
  <si>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</si>
  <si>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</si>
  <si>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</si>
  <si>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</si>
  <si>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</si>
  <si>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</si>
  <si>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</si>
  <si>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</si>
  <si>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</si>
  <si>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</si>
  <si>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</si>
  <si>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</si>
  <si>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</si>
  <si>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</si>
  <si>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</si>
  <si>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</si>
  <si>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</si>
  <si>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</si>
  <si>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</si>
  <si>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</si>
  <si>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</si>
  <si>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</si>
  <si>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</si>
  <si>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</si>
  <si>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</si>
  <si>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</si>
  <si>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</si>
  <si>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</si>
  <si>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</si>
  <si>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</si>
  <si>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</si>
  <si>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</si>
  <si>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</si>
  <si>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</si>
  <si>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</si>
  <si>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</si>
  <si>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</si>
  <si>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</si>
  <si>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</si>
  <si>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</si>
  <si>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</si>
  <si>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</si>
  <si>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</si>
  <si>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</si>
  <si>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</si>
  <si>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</si>
  <si>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</si>
  <si>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</si>
  <si>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</si>
  <si>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</si>
  <si>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</si>
  <si>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</si>
  <si>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</si>
  <si>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</si>
  <si>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</si>
  <si>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</si>
  <si>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</si>
  <si>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</si>
  <si>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</si>
  <si>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</si>
  <si>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</si>
  <si>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</si>
  <si>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</si>
  <si>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</si>
  <si>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</si>
  <si>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</si>
  <si>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</si>
  <si>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</si>
  <si>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</si>
  <si>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</si>
  <si>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</si>
  <si>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</si>
  <si>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</si>
  <si>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</si>
  <si>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</si>
  <si>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</si>
  <si>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</si>
  <si>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</si>
  <si>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</si>
  <si>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</si>
  <si>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</si>
  <si>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</si>
  <si>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</si>
  <si>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</si>
  <si>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</si>
  <si>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</si>
  <si>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</si>
  <si>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</si>
  <si>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</si>
  <si>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</si>
  <si>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</si>
  <si>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</si>
  <si>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</si>
  <si>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</si>
  <si>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</si>
  <si>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</si>
  <si>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</si>
  <si>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</si>
  <si>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</si>
  <si>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</si>
  <si>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</si>
  <si>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</si>
  <si>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</si>
  <si>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</si>
  <si>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</si>
  <si>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</si>
  <si>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</si>
  <si>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</si>
  <si>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</si>
  <si>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</si>
  <si>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</si>
  <si>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</si>
  <si>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</si>
  <si>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</si>
  <si>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</si>
  <si>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</si>
  <si>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</si>
  <si>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</si>
  <si>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</si>
  <si>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</si>
  <si>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</si>
  <si>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</si>
  <si>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</si>
  <si>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</si>
  <si>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</si>
  <si>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</si>
  <si>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</si>
  <si>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</si>
  <si>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</si>
  <si>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</si>
  <si>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</si>
  <si>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</si>
  <si>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</si>
  <si>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</si>
  <si>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</si>
  <si>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</si>
  <si>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</si>
  <si>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</si>
  <si>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</si>
  <si>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</si>
  <si>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</si>
  <si>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</si>
  <si>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</si>
  <si>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</si>
  <si>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</si>
  <si>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</si>
  <si>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</si>
  <si>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</si>
  <si>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</si>
  <si>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</si>
  <si>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</si>
  <si>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</si>
  <si>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</si>
  <si>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</si>
  <si>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</si>
  <si>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</si>
  <si>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</si>
  <si>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</si>
  <si>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</si>
  <si>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</si>
  <si>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</si>
  <si>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</si>
  <si>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</si>
  <si>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</si>
  <si>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</si>
  <si>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</si>
  <si>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</si>
  <si>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</si>
  <si>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</si>
  <si>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</si>
  <si>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</si>
  <si>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</si>
  <si>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</si>
  <si>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</si>
  <si>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</si>
  <si>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</si>
  <si>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</si>
  <si>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</si>
  <si>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</si>
  <si>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</si>
  <si>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</si>
  <si>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</si>
  <si>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</si>
  <si>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</si>
  <si>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</si>
  <si>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</si>
  <si>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</si>
  <si>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</si>
  <si>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</si>
  <si>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</si>
  <si>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</si>
  <si>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</si>
  <si>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</si>
  <si>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</si>
  <si>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</si>
  <si>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</si>
  <si>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</si>
  <si>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</si>
  <si>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</si>
  <si>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</si>
  <si>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</si>
  <si>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</si>
  <si>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</si>
  <si>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</si>
  <si>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</si>
  <si>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</si>
  <si>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</si>
  <si>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</si>
  <si>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</si>
  <si>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</si>
  <si>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</si>
  <si>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</si>
  <si>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</si>
  <si>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</si>
  <si>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</si>
  <si>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</si>
  <si>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</si>
  <si>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</si>
  <si>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</si>
  <si>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</si>
  <si>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</si>
  <si>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</si>
  <si>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</si>
  <si>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</si>
  <si>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</si>
  <si>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</si>
  <si>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</si>
  <si>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</si>
  <si>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</si>
  <si>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</si>
  <si>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</si>
  <si>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</si>
  <si>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</si>
  <si>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</si>
  <si>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</si>
  <si>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</si>
  <si>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</si>
  <si>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</si>
  <si>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</si>
  <si>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</si>
  <si>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</si>
  <si>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</si>
  <si>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</si>
  <si>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</si>
  <si>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</si>
  <si>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</si>
  <si>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</si>
  <si>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</si>
  <si>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</si>
  <si>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</si>
  <si>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</si>
  <si>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</si>
  <si>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</si>
  <si>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</si>
  <si>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</si>
  <si>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</si>
  <si>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</si>
  <si>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</si>
  <si>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</si>
  <si>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</si>
  <si>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</si>
  <si>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</si>
  <si>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</si>
  <si>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</si>
  <si>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</si>
  <si>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</si>
  <si>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</si>
  <si>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</si>
  <si>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</si>
  <si>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</si>
  <si>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</si>
  <si>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</si>
  <si>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</si>
  <si>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</si>
  <si>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</si>
  <si>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</si>
  <si>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</si>
  <si>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</si>
  <si>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</si>
  <si>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</si>
  <si>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</si>
  <si>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</si>
  <si>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</si>
  <si>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</si>
  <si>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</si>
  <si>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</si>
  <si>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</si>
  <si>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</si>
  <si>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</si>
  <si>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</si>
  <si>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</si>
  <si>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</si>
  <si>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</si>
  <si>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</si>
  <si>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</si>
  <si>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</si>
  <si>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</si>
  <si>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</si>
  <si>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</si>
  <si>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</si>
  <si>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</si>
  <si>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</si>
  <si>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</si>
  <si>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</si>
  <si>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</si>
  <si>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</si>
  <si>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</si>
  <si>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</si>
  <si>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</si>
  <si>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</si>
  <si>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</si>
  <si>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</si>
  <si>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</si>
  <si>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</si>
  <si>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</si>
  <si>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</si>
  <si>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</si>
  <si>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</si>
  <si>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</si>
  <si>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</si>
  <si>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</si>
  <si>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</si>
  <si>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GRS Cooperative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</si>
</sst>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203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241270.13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337988.93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1612.81</v>
      </c>
      <c r="H12" s="18">
        <v>12990.89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106032.53+123</f>
        <v>106155.53</v>
      </c>
      <c r="G13" s="18">
        <v>17014.79</v>
      </c>
      <c r="H13" s="18">
        <v>64285.78</v>
      </c>
      <c r="I13" s="18"/>
      <c r="J13" s="67">
        <f>SUM(I442)</f>
        <v>973363.48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3930.1</v>
      </c>
      <c r="G14" s="18"/>
      <c r="H14" s="18">
        <v>8500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20000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709344.69000000006</v>
      </c>
      <c r="G19" s="41">
        <f>SUM(G9:G18)</f>
        <v>18627.600000000002</v>
      </c>
      <c r="H19" s="41">
        <f>SUM(H9:H18)</f>
        <v>85776.67</v>
      </c>
      <c r="I19" s="41">
        <f>SUM(I9:I18)</f>
        <v>0</v>
      </c>
      <c r="J19" s="41">
        <f>SUM(J9:J18)</f>
        <v>973363.48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15678.7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24866.71</v>
      </c>
      <c r="G23" s="18"/>
      <c r="H23" s="18">
        <v>18252.57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50402.45</v>
      </c>
      <c r="G24" s="18">
        <v>3808.9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1809</v>
      </c>
      <c r="G28" s="18"/>
      <c r="H28" s="18">
        <v>271.08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2598.84-276.48-73.63+31529.72</f>
        <v>33778.450000000004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67253.02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126535.31</v>
      </c>
      <c r="G32" s="41">
        <f>SUM(G22:G31)</f>
        <v>3808.9</v>
      </c>
      <c r="H32" s="41">
        <f>SUM(H22:H31)</f>
        <v>85776.670000000013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27249.41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36.25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160000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14818.7</v>
      </c>
      <c r="H48" s="18"/>
      <c r="I48" s="18"/>
      <c r="J48" s="13">
        <f>SUM(I459)</f>
        <v>946077.82000000007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412809.38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582809.38</v>
      </c>
      <c r="G51" s="41">
        <f>SUM(G35:G50)</f>
        <v>14818.7</v>
      </c>
      <c r="H51" s="41">
        <f>SUM(H35:H50)</f>
        <v>0</v>
      </c>
      <c r="I51" s="41">
        <f>SUM(I35:I50)</f>
        <v>0</v>
      </c>
      <c r="J51" s="41">
        <f>SUM(J35:J50)</f>
        <v>973363.4800000001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709344.69</v>
      </c>
      <c r="G52" s="41">
        <f>G51+G32</f>
        <v>18627.600000000002</v>
      </c>
      <c r="H52" s="41">
        <f>H51+H32</f>
        <v>85776.670000000013</v>
      </c>
      <c r="I52" s="41">
        <f>I51+I32</f>
        <v>0</v>
      </c>
      <c r="J52" s="41">
        <f>J51+J32</f>
        <v>973363.4800000001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3596195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3596195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300</v>
      </c>
      <c r="G64" s="24" t="s">
        <v>289</v>
      </c>
      <c r="H64" s="18">
        <v>5010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119353.68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119653.68</v>
      </c>
      <c r="G79" s="45" t="s">
        <v>289</v>
      </c>
      <c r="H79" s="41">
        <f>SUM(H63:H78)</f>
        <v>5010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6037.22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6037.22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3474.56</v>
      </c>
      <c r="G96" s="18"/>
      <c r="H96" s="18"/>
      <c r="I96" s="18"/>
      <c r="J96" s="18">
        <v>3076.69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107030.35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1852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20.14</v>
      </c>
      <c r="G102" s="18"/>
      <c r="H102" s="18">
        <v>75641.679999999993</v>
      </c>
      <c r="I102" s="18"/>
      <c r="J102" s="18">
        <v>1000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922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109.5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53734.91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50264.07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84717.71</v>
      </c>
      <c r="G110" s="18"/>
      <c r="H110" s="18"/>
      <c r="I110" s="18"/>
      <c r="J110" s="18">
        <v>3605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195094.89</v>
      </c>
      <c r="G111" s="41">
        <f>SUM(G96:G110)</f>
        <v>107030.35</v>
      </c>
      <c r="H111" s="41">
        <f>SUM(H96:H110)</f>
        <v>75641.679999999993</v>
      </c>
      <c r="I111" s="41">
        <f>SUM(I96:I110)</f>
        <v>0</v>
      </c>
      <c r="J111" s="41">
        <f>SUM(J96:J110)</f>
        <v>7681.6900000000005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3916980.7900000005</v>
      </c>
      <c r="G112" s="41">
        <f>G60+G111</f>
        <v>107030.35</v>
      </c>
      <c r="H112" s="41">
        <f>H60+H79+H94+H111</f>
        <v>80651.679999999993</v>
      </c>
      <c r="I112" s="41">
        <f>I60+I111</f>
        <v>0</v>
      </c>
      <c r="J112" s="41">
        <f>J60+J111</f>
        <v>7681.6900000000005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2052679.2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849562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2902241.2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5871.6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2668.93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14871.6</v>
      </c>
      <c r="G136" s="41">
        <f>SUM(G123:G135)</f>
        <v>2668.93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2917112.8000000003</v>
      </c>
      <c r="G140" s="41">
        <f>G121+SUM(G136:G137)</f>
        <v>2668.93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4252.97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83321.38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183275.82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96471.16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100640.08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75561.47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14804.95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75561.47</v>
      </c>
      <c r="G162" s="41">
        <f>SUM(G150:G161)</f>
        <v>111276.11</v>
      </c>
      <c r="H162" s="41">
        <f>SUM(H150:H161)</f>
        <v>371490.25000000006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42801.53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8995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118363</v>
      </c>
      <c r="G169" s="41">
        <f>G147+G162+SUM(G163:G168)</f>
        <v>120271.11</v>
      </c>
      <c r="H169" s="41">
        <f>H147+H162+SUM(H163:H168)</f>
        <v>371490.25000000006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80661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80661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75.12</v>
      </c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75.12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80661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6952531.7100000009</v>
      </c>
      <c r="G193" s="47">
        <f>G112+G140+G169+G192</f>
        <v>229970.39</v>
      </c>
      <c r="H193" s="47">
        <f>H112+H140+H169+H192</f>
        <v>452141.93000000005</v>
      </c>
      <c r="I193" s="47">
        <f>I112+I140+I169+I192</f>
        <v>0</v>
      </c>
      <c r="J193" s="47">
        <f>J112+J140+J192</f>
        <v>88342.69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612375.78</v>
      </c>
      <c r="G197" s="18">
        <v>332417.84000000003</v>
      </c>
      <c r="H197" s="18">
        <v>3816.32</v>
      </c>
      <c r="I197" s="18">
        <v>30921.600000000002</v>
      </c>
      <c r="J197" s="18">
        <v>27878.42</v>
      </c>
      <c r="K197" s="18">
        <v>1850</v>
      </c>
      <c r="L197" s="19">
        <f>SUM(F197:K197)</f>
        <v>1009259.9600000001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321972.39999999997</v>
      </c>
      <c r="G198" s="18">
        <v>206801.45</v>
      </c>
      <c r="H198" s="18">
        <v>8991.7799999999988</v>
      </c>
      <c r="I198" s="18">
        <v>3630.99</v>
      </c>
      <c r="J198" s="18">
        <v>139.9</v>
      </c>
      <c r="K198" s="18"/>
      <c r="L198" s="19">
        <f>SUM(F198:K198)</f>
        <v>541536.52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8543.7799999999988</v>
      </c>
      <c r="G200" s="18">
        <v>1550.1299999999999</v>
      </c>
      <c r="H200" s="18">
        <v>7665.98</v>
      </c>
      <c r="I200" s="18">
        <v>194.9</v>
      </c>
      <c r="J200" s="18">
        <v>0</v>
      </c>
      <c r="K200" s="18">
        <v>0</v>
      </c>
      <c r="L200" s="19">
        <f>SUM(F200:K200)</f>
        <v>17954.79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133379.22999999998</v>
      </c>
      <c r="G202" s="18">
        <v>70777.69</v>
      </c>
      <c r="H202" s="18">
        <v>156658.31</v>
      </c>
      <c r="I202" s="18">
        <v>3791.65</v>
      </c>
      <c r="J202" s="18">
        <v>134.78</v>
      </c>
      <c r="K202" s="18">
        <v>449</v>
      </c>
      <c r="L202" s="19">
        <f t="shared" ref="L202:L208" si="0">SUM(F202:K202)</f>
        <v>365190.66000000003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58432.72</v>
      </c>
      <c r="G203" s="18">
        <v>27648.610000000004</v>
      </c>
      <c r="H203" s="18">
        <v>9073</v>
      </c>
      <c r="I203" s="18">
        <v>7425.7000000000007</v>
      </c>
      <c r="J203" s="18">
        <v>7671.3600000000006</v>
      </c>
      <c r="K203" s="18">
        <v>175</v>
      </c>
      <c r="L203" s="19">
        <f t="shared" si="0"/>
        <v>110426.39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6051.4712423043611</v>
      </c>
      <c r="G204" s="18">
        <v>474.98646152765758</v>
      </c>
      <c r="H204" s="18">
        <v>207491.62402443879</v>
      </c>
      <c r="I204" s="18">
        <v>521.69417706406989</v>
      </c>
      <c r="J204" s="18"/>
      <c r="K204" s="18">
        <v>1555.6063262248649</v>
      </c>
      <c r="L204" s="19">
        <f t="shared" si="0"/>
        <v>216095.38223155975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99579.37000000001</v>
      </c>
      <c r="G205" s="18">
        <v>53679.239999999991</v>
      </c>
      <c r="H205" s="18">
        <v>5091.8700000000008</v>
      </c>
      <c r="I205" s="18">
        <v>1611.28</v>
      </c>
      <c r="J205" s="18">
        <v>0</v>
      </c>
      <c r="K205" s="18">
        <v>3105.49</v>
      </c>
      <c r="L205" s="19">
        <f t="shared" si="0"/>
        <v>163067.24999999997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83458.049999999988</v>
      </c>
      <c r="G207" s="18">
        <v>52033.369999999988</v>
      </c>
      <c r="H207" s="18">
        <v>28688.59</v>
      </c>
      <c r="I207" s="18">
        <v>67103.649999999994</v>
      </c>
      <c r="J207" s="18">
        <v>4975.4699999999993</v>
      </c>
      <c r="K207" s="18">
        <v>47.88</v>
      </c>
      <c r="L207" s="19">
        <f t="shared" si="0"/>
        <v>236307.00999999998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34641.730000000003</v>
      </c>
      <c r="G208" s="18">
        <v>15126.869999999999</v>
      </c>
      <c r="H208" s="18">
        <v>15712.9</v>
      </c>
      <c r="I208" s="18">
        <v>7263.07</v>
      </c>
      <c r="J208" s="18">
        <v>679.9</v>
      </c>
      <c r="K208" s="18">
        <v>304.45999999999998</v>
      </c>
      <c r="L208" s="19">
        <f t="shared" si="0"/>
        <v>73728.930000000008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1358434.5312423045</v>
      </c>
      <c r="G211" s="41">
        <f t="shared" si="1"/>
        <v>760510.18646152772</v>
      </c>
      <c r="H211" s="41">
        <f t="shared" si="1"/>
        <v>443190.37402443885</v>
      </c>
      <c r="I211" s="41">
        <f t="shared" si="1"/>
        <v>122464.53417706408</v>
      </c>
      <c r="J211" s="41">
        <f t="shared" si="1"/>
        <v>41479.83</v>
      </c>
      <c r="K211" s="41">
        <f t="shared" si="1"/>
        <v>7487.4363262248644</v>
      </c>
      <c r="L211" s="41">
        <f t="shared" si="1"/>
        <v>2733566.8922315598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373725.64</v>
      </c>
      <c r="G215" s="18">
        <v>154513.43999999997</v>
      </c>
      <c r="H215" s="18">
        <v>18229.099999999999</v>
      </c>
      <c r="I215" s="18">
        <v>14626.349999999999</v>
      </c>
      <c r="J215" s="18">
        <v>6967.0199999999995</v>
      </c>
      <c r="K215" s="18">
        <v>2420.8000000000002</v>
      </c>
      <c r="L215" s="19">
        <f>SUM(F215:K215)</f>
        <v>570482.35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167606.66</v>
      </c>
      <c r="G216" s="18">
        <v>89627.7</v>
      </c>
      <c r="H216" s="18">
        <v>88062.3</v>
      </c>
      <c r="I216" s="18">
        <v>463.05</v>
      </c>
      <c r="J216" s="18">
        <v>79.95</v>
      </c>
      <c r="K216" s="18">
        <v>20</v>
      </c>
      <c r="L216" s="19">
        <f>SUM(F216:K216)</f>
        <v>345859.66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28021.560000000005</v>
      </c>
      <c r="G218" s="18">
        <v>4273.13</v>
      </c>
      <c r="H218" s="18">
        <v>15281.96</v>
      </c>
      <c r="I218" s="18">
        <v>2910.09</v>
      </c>
      <c r="J218" s="18">
        <v>0</v>
      </c>
      <c r="K218" s="18">
        <v>1447.25</v>
      </c>
      <c r="L218" s="19">
        <f>SUM(F218:K218)</f>
        <v>51933.990000000005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115348.58</v>
      </c>
      <c r="G220" s="18">
        <v>66246.840000000011</v>
      </c>
      <c r="H220" s="18">
        <v>61324.25</v>
      </c>
      <c r="I220" s="18">
        <v>3216.4799999999996</v>
      </c>
      <c r="J220" s="18">
        <v>0</v>
      </c>
      <c r="K220" s="18">
        <v>579</v>
      </c>
      <c r="L220" s="19">
        <f t="shared" ref="L220:L226" si="2">SUM(F220:K220)</f>
        <v>246715.15000000002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30555.73</v>
      </c>
      <c r="G221" s="18">
        <v>12197.000000000002</v>
      </c>
      <c r="H221" s="18">
        <v>4878</v>
      </c>
      <c r="I221" s="18">
        <v>4174.21</v>
      </c>
      <c r="J221" s="18">
        <v>8721</v>
      </c>
      <c r="K221" s="18">
        <v>500</v>
      </c>
      <c r="L221" s="19">
        <f t="shared" si="2"/>
        <v>61025.94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3793.1187527797942</v>
      </c>
      <c r="G222" s="18">
        <v>297.72595496149262</v>
      </c>
      <c r="H222" s="18">
        <v>130057.6898771039</v>
      </c>
      <c r="I222" s="18">
        <v>327.00278775252235</v>
      </c>
      <c r="J222" s="18"/>
      <c r="K222" s="18">
        <v>975.06858938645576</v>
      </c>
      <c r="L222" s="19">
        <f t="shared" si="2"/>
        <v>135450.60596198414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59119.79</v>
      </c>
      <c r="G223" s="18">
        <v>29171.54</v>
      </c>
      <c r="H223" s="18">
        <v>3721.6099999999997</v>
      </c>
      <c r="I223" s="18">
        <v>2089.65</v>
      </c>
      <c r="J223" s="18">
        <v>930.90000000000009</v>
      </c>
      <c r="K223" s="18">
        <v>3005.8</v>
      </c>
      <c r="L223" s="19">
        <f t="shared" si="2"/>
        <v>98039.29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52557.05</v>
      </c>
      <c r="G225" s="18">
        <v>32851.24</v>
      </c>
      <c r="H225" s="18">
        <v>20091.400000000001</v>
      </c>
      <c r="I225" s="18">
        <v>51501.120000000003</v>
      </c>
      <c r="J225" s="18">
        <v>3878.5299999999997</v>
      </c>
      <c r="K225" s="18">
        <v>29.93</v>
      </c>
      <c r="L225" s="19">
        <f t="shared" si="2"/>
        <v>160909.26999999999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22964.77</v>
      </c>
      <c r="G226" s="18">
        <v>9261.2400000000016</v>
      </c>
      <c r="H226" s="18">
        <v>32086.98</v>
      </c>
      <c r="I226" s="18">
        <v>5030.75</v>
      </c>
      <c r="J226" s="18">
        <v>414.87</v>
      </c>
      <c r="K226" s="18">
        <v>184.44</v>
      </c>
      <c r="L226" s="19">
        <f t="shared" si="2"/>
        <v>69943.05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853692.89875277993</v>
      </c>
      <c r="G229" s="41">
        <f>SUM(G215:G228)</f>
        <v>398439.85595496144</v>
      </c>
      <c r="H229" s="41">
        <f>SUM(H215:H228)</f>
        <v>373733.28987710387</v>
      </c>
      <c r="I229" s="41">
        <f>SUM(I215:I228)</f>
        <v>84338.702787752525</v>
      </c>
      <c r="J229" s="41">
        <f>SUM(J215:J228)</f>
        <v>20992.269999999997</v>
      </c>
      <c r="K229" s="41">
        <f t="shared" si="3"/>
        <v>9162.2885893864568</v>
      </c>
      <c r="L229" s="41">
        <f t="shared" si="3"/>
        <v>1740359.305961984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611253.54</v>
      </c>
      <c r="G233" s="18">
        <v>297682.16000000003</v>
      </c>
      <c r="H233" s="18">
        <v>59042.759999999995</v>
      </c>
      <c r="I233" s="18">
        <v>35498.170000000006</v>
      </c>
      <c r="J233" s="18">
        <v>27144.2</v>
      </c>
      <c r="K233" s="18">
        <v>2889</v>
      </c>
      <c r="L233" s="19">
        <f>SUM(F233:K233)</f>
        <v>1033509.8300000001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158733.62999999998</v>
      </c>
      <c r="G234" s="18">
        <v>101028.04</v>
      </c>
      <c r="H234" s="18">
        <v>35499.980000000003</v>
      </c>
      <c r="I234" s="18">
        <v>3130.16</v>
      </c>
      <c r="J234" s="18">
        <v>305.85000000000002</v>
      </c>
      <c r="K234" s="18">
        <v>0</v>
      </c>
      <c r="L234" s="19">
        <f>SUM(F234:K234)</f>
        <v>298697.65999999992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71152.69</v>
      </c>
      <c r="I235" s="18"/>
      <c r="J235" s="18"/>
      <c r="K235" s="18"/>
      <c r="L235" s="19">
        <f>SUM(F235:K235)</f>
        <v>71152.69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75364.02</v>
      </c>
      <c r="G236" s="18">
        <v>13097.089999999998</v>
      </c>
      <c r="H236" s="18">
        <v>21122.799999999999</v>
      </c>
      <c r="I236" s="18">
        <v>11880.060000000001</v>
      </c>
      <c r="J236" s="18">
        <v>699.98</v>
      </c>
      <c r="K236" s="18">
        <v>8084.71</v>
      </c>
      <c r="L236" s="19">
        <f>SUM(F236:K236)</f>
        <v>130248.66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113303.82999999999</v>
      </c>
      <c r="G238" s="18">
        <v>52181.55999999999</v>
      </c>
      <c r="H238" s="18">
        <v>24397.39</v>
      </c>
      <c r="I238" s="18">
        <v>2877.25</v>
      </c>
      <c r="J238" s="18">
        <v>0</v>
      </c>
      <c r="K238" s="18">
        <v>259</v>
      </c>
      <c r="L238" s="19">
        <f t="shared" ref="L238:L244" si="4">SUM(F238:K238)</f>
        <v>193019.02999999997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38842.14</v>
      </c>
      <c r="G239" s="18">
        <v>17390.41</v>
      </c>
      <c r="H239" s="18">
        <v>3787.73</v>
      </c>
      <c r="I239" s="18">
        <v>4925.1399999999994</v>
      </c>
      <c r="J239" s="18">
        <v>12159.94</v>
      </c>
      <c r="K239" s="18">
        <v>935</v>
      </c>
      <c r="L239" s="19">
        <f t="shared" si="4"/>
        <v>78040.36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4715.410004915846</v>
      </c>
      <c r="G240" s="18">
        <v>370.11758351085007</v>
      </c>
      <c r="H240" s="18">
        <v>161681.0260984574</v>
      </c>
      <c r="I240" s="18">
        <v>406.51303518340791</v>
      </c>
      <c r="J240" s="18"/>
      <c r="K240" s="18">
        <v>1212.1550843886796</v>
      </c>
      <c r="L240" s="19">
        <f t="shared" si="4"/>
        <v>168385.22180645616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80036.899999999994</v>
      </c>
      <c r="G241" s="18">
        <v>39424.600000000006</v>
      </c>
      <c r="H241" s="18">
        <v>5127.6899999999996</v>
      </c>
      <c r="I241" s="18">
        <v>2638.91</v>
      </c>
      <c r="J241" s="18">
        <v>1696.75</v>
      </c>
      <c r="K241" s="18">
        <v>3919.94</v>
      </c>
      <c r="L241" s="19">
        <f t="shared" si="4"/>
        <v>132844.79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72367.090000000011</v>
      </c>
      <c r="G243" s="18">
        <v>45359.560000000005</v>
      </c>
      <c r="H243" s="18">
        <v>28815.38</v>
      </c>
      <c r="I243" s="18">
        <v>72161.739999999991</v>
      </c>
      <c r="J243" s="18">
        <v>5297.71</v>
      </c>
      <c r="K243" s="18">
        <v>41.89</v>
      </c>
      <c r="L243" s="19">
        <f t="shared" si="4"/>
        <v>224043.37000000002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51137.82</v>
      </c>
      <c r="G244" s="18">
        <v>15925.980000000005</v>
      </c>
      <c r="H244" s="18">
        <v>13952.949999999999</v>
      </c>
      <c r="I244" s="18">
        <v>10562.25</v>
      </c>
      <c r="J244" s="18">
        <v>580.82000000000005</v>
      </c>
      <c r="K244" s="18">
        <v>271.5</v>
      </c>
      <c r="L244" s="19">
        <f t="shared" si="4"/>
        <v>92431.32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1205754.3800049161</v>
      </c>
      <c r="G247" s="41">
        <f t="shared" si="5"/>
        <v>582459.51758351095</v>
      </c>
      <c r="H247" s="41">
        <f t="shared" si="5"/>
        <v>424580.39609845739</v>
      </c>
      <c r="I247" s="41">
        <f t="shared" si="5"/>
        <v>144080.19303518342</v>
      </c>
      <c r="J247" s="41">
        <f t="shared" si="5"/>
        <v>47885.25</v>
      </c>
      <c r="K247" s="41">
        <f t="shared" si="5"/>
        <v>17613.195084388677</v>
      </c>
      <c r="L247" s="41">
        <f t="shared" si="5"/>
        <v>2422372.9318064558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3417881.8100000005</v>
      </c>
      <c r="G257" s="41">
        <f t="shared" si="8"/>
        <v>1741409.56</v>
      </c>
      <c r="H257" s="41">
        <f t="shared" si="8"/>
        <v>1241504.06</v>
      </c>
      <c r="I257" s="41">
        <f t="shared" si="8"/>
        <v>350883.43000000005</v>
      </c>
      <c r="J257" s="41">
        <f t="shared" si="8"/>
        <v>110357.35</v>
      </c>
      <c r="K257" s="41">
        <f t="shared" si="8"/>
        <v>34262.92</v>
      </c>
      <c r="L257" s="41">
        <f t="shared" si="8"/>
        <v>6896299.129999999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80661</v>
      </c>
      <c r="L266" s="19">
        <f t="shared" si="9"/>
        <v>80661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80661</v>
      </c>
      <c r="L270" s="41">
        <f t="shared" si="9"/>
        <v>80661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3417881.8100000005</v>
      </c>
      <c r="G271" s="42">
        <f t="shared" si="11"/>
        <v>1741409.56</v>
      </c>
      <c r="H271" s="42">
        <f t="shared" si="11"/>
        <v>1241504.06</v>
      </c>
      <c r="I271" s="42">
        <f t="shared" si="11"/>
        <v>350883.43000000005</v>
      </c>
      <c r="J271" s="42">
        <f t="shared" si="11"/>
        <v>110357.35</v>
      </c>
      <c r="K271" s="42">
        <f t="shared" si="11"/>
        <v>114923.92</v>
      </c>
      <c r="L271" s="42">
        <f t="shared" si="11"/>
        <v>6976960.129999999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68187.56</v>
      </c>
      <c r="G276" s="18">
        <v>35943.49</v>
      </c>
      <c r="H276" s="18"/>
      <c r="I276" s="18"/>
      <c r="J276" s="18">
        <v>825</v>
      </c>
      <c r="K276" s="18"/>
      <c r="L276" s="19">
        <f>SUM(F276:K276)</f>
        <v>104956.04999999999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30425.09</v>
      </c>
      <c r="G277" s="18"/>
      <c r="H277" s="18"/>
      <c r="I277" s="18"/>
      <c r="J277" s="18"/>
      <c r="K277" s="18"/>
      <c r="L277" s="19">
        <f>SUM(F277:K277)</f>
        <v>30425.09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2812</v>
      </c>
      <c r="I281" s="18"/>
      <c r="J281" s="18"/>
      <c r="K281" s="18"/>
      <c r="L281" s="19">
        <f t="shared" ref="L281:L287" si="12">SUM(F281:K281)</f>
        <v>2812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1075</v>
      </c>
      <c r="G282" s="18">
        <v>82.62</v>
      </c>
      <c r="H282" s="18">
        <v>1800</v>
      </c>
      <c r="I282" s="18"/>
      <c r="J282" s="18"/>
      <c r="K282" s="18">
        <v>4030</v>
      </c>
      <c r="L282" s="19">
        <f t="shared" si="12"/>
        <v>6987.62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271.08</v>
      </c>
      <c r="J286" s="18">
        <v>23902.14</v>
      </c>
      <c r="K286" s="18"/>
      <c r="L286" s="19">
        <f t="shared" si="12"/>
        <v>24173.22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99687.65</v>
      </c>
      <c r="G290" s="42">
        <f t="shared" si="13"/>
        <v>36026.11</v>
      </c>
      <c r="H290" s="42">
        <f t="shared" si="13"/>
        <v>4612</v>
      </c>
      <c r="I290" s="42">
        <f t="shared" si="13"/>
        <v>271.08</v>
      </c>
      <c r="J290" s="42">
        <f t="shared" si="13"/>
        <v>24727.14</v>
      </c>
      <c r="K290" s="42">
        <f t="shared" si="13"/>
        <v>4030</v>
      </c>
      <c r="L290" s="41">
        <f t="shared" si="13"/>
        <v>169353.97999999998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125</v>
      </c>
      <c r="G295" s="18">
        <v>29.159999999999997</v>
      </c>
      <c r="H295" s="18"/>
      <c r="I295" s="18"/>
      <c r="J295" s="18">
        <v>2157.29</v>
      </c>
      <c r="K295" s="18"/>
      <c r="L295" s="19">
        <f>SUM(F295:K295)</f>
        <v>2311.4499999999998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30425.09</v>
      </c>
      <c r="G296" s="18"/>
      <c r="H296" s="18"/>
      <c r="I296" s="18"/>
      <c r="J296" s="18"/>
      <c r="K296" s="18"/>
      <c r="L296" s="19">
        <f>SUM(F296:K296)</f>
        <v>30425.09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2250</v>
      </c>
      <c r="G298" s="18">
        <v>282.18</v>
      </c>
      <c r="H298" s="18">
        <v>6058.09</v>
      </c>
      <c r="I298" s="18">
        <v>25</v>
      </c>
      <c r="J298" s="18"/>
      <c r="K298" s="18">
        <v>10183</v>
      </c>
      <c r="L298" s="19">
        <f>SUM(F298:K298)</f>
        <v>18798.27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62.5</v>
      </c>
      <c r="G300" s="18">
        <v>12.74</v>
      </c>
      <c r="H300" s="18"/>
      <c r="I300" s="18"/>
      <c r="J300" s="18"/>
      <c r="K300" s="18"/>
      <c r="L300" s="19">
        <f t="shared" ref="L300:L306" si="14">SUM(F300:K300)</f>
        <v>75.239999999999995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6450</v>
      </c>
      <c r="G301" s="18">
        <v>501.13999999999993</v>
      </c>
      <c r="H301" s="18">
        <v>913.93000000000006</v>
      </c>
      <c r="I301" s="18"/>
      <c r="J301" s="18"/>
      <c r="K301" s="18">
        <v>1639.8</v>
      </c>
      <c r="L301" s="19">
        <f t="shared" si="14"/>
        <v>9504.8700000000008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63</v>
      </c>
      <c r="K305" s="18"/>
      <c r="L305" s="19">
        <f t="shared" si="14"/>
        <v>63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39312.589999999997</v>
      </c>
      <c r="G309" s="42">
        <f t="shared" si="15"/>
        <v>825.22</v>
      </c>
      <c r="H309" s="42">
        <f t="shared" si="15"/>
        <v>6972.02</v>
      </c>
      <c r="I309" s="42">
        <f t="shared" si="15"/>
        <v>25</v>
      </c>
      <c r="J309" s="42">
        <f t="shared" si="15"/>
        <v>2220.29</v>
      </c>
      <c r="K309" s="42">
        <f t="shared" si="15"/>
        <v>11822.8</v>
      </c>
      <c r="L309" s="41">
        <f t="shared" si="15"/>
        <v>61177.919999999998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376.3</v>
      </c>
      <c r="I314" s="18">
        <v>1702</v>
      </c>
      <c r="J314" s="18">
        <v>4036.39</v>
      </c>
      <c r="K314" s="18"/>
      <c r="L314" s="19">
        <f>SUM(F314:K314)</f>
        <v>6114.6900000000005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30425.079999999998</v>
      </c>
      <c r="G315" s="18"/>
      <c r="H315" s="18">
        <v>1350</v>
      </c>
      <c r="I315" s="18"/>
      <c r="J315" s="18"/>
      <c r="K315" s="18"/>
      <c r="L315" s="19">
        <f>SUM(F315:K315)</f>
        <v>31775.079999999998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2000</v>
      </c>
      <c r="G317" s="18">
        <v>223.89999999999998</v>
      </c>
      <c r="H317" s="18">
        <v>5141.91</v>
      </c>
      <c r="I317" s="18">
        <v>2725.0800000000004</v>
      </c>
      <c r="J317" s="18"/>
      <c r="K317" s="18">
        <v>1250</v>
      </c>
      <c r="L317" s="19">
        <f>SUM(F317:K317)</f>
        <v>11340.89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4637.5</v>
      </c>
      <c r="G320" s="18">
        <v>365.90000000000003</v>
      </c>
      <c r="H320" s="18">
        <v>150.57</v>
      </c>
      <c r="I320" s="18"/>
      <c r="J320" s="18"/>
      <c r="K320" s="18">
        <v>3885</v>
      </c>
      <c r="L320" s="19">
        <f t="shared" si="16"/>
        <v>9038.9699999999993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87</v>
      </c>
      <c r="K324" s="18"/>
      <c r="L324" s="19">
        <f t="shared" si="16"/>
        <v>87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37062.58</v>
      </c>
      <c r="G328" s="42">
        <f t="shared" si="17"/>
        <v>589.79999999999995</v>
      </c>
      <c r="H328" s="42">
        <f t="shared" si="17"/>
        <v>7018.78</v>
      </c>
      <c r="I328" s="42">
        <f t="shared" si="17"/>
        <v>4427.08</v>
      </c>
      <c r="J328" s="42">
        <f t="shared" si="17"/>
        <v>4123.3899999999994</v>
      </c>
      <c r="K328" s="42">
        <f t="shared" si="17"/>
        <v>5135</v>
      </c>
      <c r="L328" s="41">
        <f t="shared" si="17"/>
        <v>58356.63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270.42</v>
      </c>
      <c r="J335" s="18"/>
      <c r="K335" s="18"/>
      <c r="L335" s="19">
        <f t="shared" si="18"/>
        <v>270.42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1000</v>
      </c>
      <c r="I336" s="18"/>
      <c r="J336" s="18"/>
      <c r="K336" s="18"/>
      <c r="L336" s="19">
        <f t="shared" si="18"/>
        <v>1000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1000</v>
      </c>
      <c r="I337" s="41">
        <f t="shared" si="19"/>
        <v>270.42</v>
      </c>
      <c r="J337" s="41">
        <f t="shared" si="19"/>
        <v>0</v>
      </c>
      <c r="K337" s="41">
        <f t="shared" si="19"/>
        <v>0</v>
      </c>
      <c r="L337" s="41">
        <f t="shared" si="18"/>
        <v>1270.42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176062.82</v>
      </c>
      <c r="G338" s="41">
        <f t="shared" si="20"/>
        <v>37441.130000000005</v>
      </c>
      <c r="H338" s="41">
        <f t="shared" si="20"/>
        <v>19602.8</v>
      </c>
      <c r="I338" s="41">
        <f t="shared" si="20"/>
        <v>4993.58</v>
      </c>
      <c r="J338" s="41">
        <f t="shared" si="20"/>
        <v>31070.82</v>
      </c>
      <c r="K338" s="41">
        <f t="shared" si="20"/>
        <v>20987.8</v>
      </c>
      <c r="L338" s="41">
        <f t="shared" si="20"/>
        <v>290158.94999999995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161982.98000000001</v>
      </c>
      <c r="L350" s="19">
        <f t="shared" si="21"/>
        <v>161982.98000000001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161982.98000000001</v>
      </c>
      <c r="L351" s="41">
        <f>SUM(L341:L350)</f>
        <v>161982.98000000001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176062.82</v>
      </c>
      <c r="G352" s="41">
        <f>G338</f>
        <v>37441.130000000005</v>
      </c>
      <c r="H352" s="41">
        <f>H338</f>
        <v>19602.8</v>
      </c>
      <c r="I352" s="41">
        <f>I338</f>
        <v>4993.58</v>
      </c>
      <c r="J352" s="41">
        <f>J338</f>
        <v>31070.82</v>
      </c>
      <c r="K352" s="47">
        <f>K338+K351</f>
        <v>182970.78</v>
      </c>
      <c r="L352" s="41">
        <f>L338+L351</f>
        <v>452141.92999999993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84196.912380907801</v>
      </c>
      <c r="I358" s="18">
        <v>6153.2781022495856</v>
      </c>
      <c r="J358" s="18">
        <v>3738.5291088274539</v>
      </c>
      <c r="K358" s="18"/>
      <c r="L358" s="13">
        <f>SUM(F358:K358)</f>
        <v>94088.719591984845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52775.411877618862</v>
      </c>
      <c r="I359" s="18">
        <v>3856.9322444345617</v>
      </c>
      <c r="J359" s="18">
        <v>2343.3449987125168</v>
      </c>
      <c r="K359" s="18"/>
      <c r="L359" s="19">
        <f>SUM(F359:K359)</f>
        <v>58975.689120765936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65607.675741473358</v>
      </c>
      <c r="I360" s="18">
        <v>4794.7396533158553</v>
      </c>
      <c r="J360" s="18">
        <v>2913.1258924600302</v>
      </c>
      <c r="K360" s="18"/>
      <c r="L360" s="19">
        <f>SUM(F360:K360)</f>
        <v>73315.541287249245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202580.00000000003</v>
      </c>
      <c r="I362" s="47">
        <f t="shared" si="22"/>
        <v>14804.950000000003</v>
      </c>
      <c r="J362" s="47">
        <f t="shared" si="22"/>
        <v>8995</v>
      </c>
      <c r="K362" s="47">
        <f t="shared" si="22"/>
        <v>0</v>
      </c>
      <c r="L362" s="47">
        <f t="shared" si="22"/>
        <v>226379.95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6153.28</f>
        <v>6153.28</v>
      </c>
      <c r="G367" s="18">
        <v>3856.93</v>
      </c>
      <c r="H367" s="18">
        <v>4794.74</v>
      </c>
      <c r="I367" s="56">
        <f>SUM(F367:H367)</f>
        <v>14804.949999999999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6153.28</v>
      </c>
      <c r="G369" s="47">
        <f>SUM(G367:G368)</f>
        <v>3856.93</v>
      </c>
      <c r="H369" s="47">
        <f>SUM(H367:H368)</f>
        <v>4794.74</v>
      </c>
      <c r="I369" s="47">
        <f>SUM(I367:I368)</f>
        <v>14804.949999999999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30661</v>
      </c>
      <c r="H388" s="18">
        <v>1999.37</v>
      </c>
      <c r="I388" s="18"/>
      <c r="J388" s="24" t="s">
        <v>289</v>
      </c>
      <c r="K388" s="24" t="s">
        <v>289</v>
      </c>
      <c r="L388" s="56">
        <f t="shared" si="25"/>
        <v>32660.37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45000</v>
      </c>
      <c r="H390" s="18">
        <v>346.71</v>
      </c>
      <c r="I390" s="18"/>
      <c r="J390" s="24" t="s">
        <v>289</v>
      </c>
      <c r="K390" s="24" t="s">
        <v>289</v>
      </c>
      <c r="L390" s="56">
        <f t="shared" si="25"/>
        <v>45346.71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75661</v>
      </c>
      <c r="H393" s="139">
        <f>SUM(H387:H392)</f>
        <v>2346.08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78007.08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431.37</v>
      </c>
      <c r="I398" s="18"/>
      <c r="J398" s="24" t="s">
        <v>289</v>
      </c>
      <c r="K398" s="24" t="s">
        <v>289</v>
      </c>
      <c r="L398" s="56">
        <f t="shared" si="26"/>
        <v>5431.37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>
        <v>47.8</v>
      </c>
      <c r="I399" s="18"/>
      <c r="J399" s="24" t="s">
        <v>289</v>
      </c>
      <c r="K399" s="24" t="s">
        <v>289</v>
      </c>
      <c r="L399" s="56">
        <f t="shared" si="26"/>
        <v>47.8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251.44</v>
      </c>
      <c r="I400" s="18">
        <v>4605</v>
      </c>
      <c r="J400" s="24" t="s">
        <v>289</v>
      </c>
      <c r="K400" s="24" t="s">
        <v>289</v>
      </c>
      <c r="L400" s="56">
        <f t="shared" si="26"/>
        <v>4856.4399999999996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730.61</v>
      </c>
      <c r="I401" s="47">
        <f>SUM(I395:I400)</f>
        <v>4605</v>
      </c>
      <c r="J401" s="45" t="s">
        <v>289</v>
      </c>
      <c r="K401" s="45" t="s">
        <v>289</v>
      </c>
      <c r="L401" s="47">
        <f>SUM(L395:L400)</f>
        <v>10335.61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80661</v>
      </c>
      <c r="H408" s="47">
        <f>H393+H401+H407</f>
        <v>3076.69</v>
      </c>
      <c r="I408" s="47">
        <f>I393+I401+I407</f>
        <v>4605</v>
      </c>
      <c r="J408" s="24" t="s">
        <v>289</v>
      </c>
      <c r="K408" s="24" t="s">
        <v>289</v>
      </c>
      <c r="L408" s="47">
        <f>L393+L401+L407</f>
        <v>88342.69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>
        <v>142256.34</v>
      </c>
      <c r="I414" s="18"/>
      <c r="J414" s="18"/>
      <c r="K414" s="18"/>
      <c r="L414" s="56">
        <f t="shared" si="27"/>
        <v>142256.34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142256.34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142256.34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4135</v>
      </c>
      <c r="I426" s="18"/>
      <c r="J426" s="18"/>
      <c r="K426" s="18">
        <v>1250</v>
      </c>
      <c r="L426" s="56">
        <f t="shared" si="29"/>
        <v>5385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4135</v>
      </c>
      <c r="I427" s="47">
        <f t="shared" si="30"/>
        <v>0</v>
      </c>
      <c r="J427" s="47">
        <f t="shared" si="30"/>
        <v>0</v>
      </c>
      <c r="K427" s="47">
        <f t="shared" si="30"/>
        <v>1250</v>
      </c>
      <c r="L427" s="47">
        <f t="shared" si="30"/>
        <v>5385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146391.34</v>
      </c>
      <c r="I434" s="47">
        <f t="shared" si="32"/>
        <v>0</v>
      </c>
      <c r="J434" s="47">
        <f t="shared" si="32"/>
        <v>0</v>
      </c>
      <c r="K434" s="47">
        <f t="shared" si="32"/>
        <v>1250</v>
      </c>
      <c r="L434" s="47">
        <f t="shared" si="32"/>
        <v>147641.34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733173.12</v>
      </c>
      <c r="G442" s="18">
        <v>240190.36</v>
      </c>
      <c r="H442" s="18"/>
      <c r="I442" s="56">
        <f t="shared" si="33"/>
        <v>973363.48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733173.12</v>
      </c>
      <c r="G446" s="13">
        <f>SUM(G439:G445)</f>
        <v>240190.36</v>
      </c>
      <c r="H446" s="13">
        <f>SUM(H439:H445)</f>
        <v>0</v>
      </c>
      <c r="I446" s="13">
        <f>SUM(I439:I445)</f>
        <v>973363.48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27249.41</v>
      </c>
      <c r="H457" s="18"/>
      <c r="I457" s="56">
        <f t="shared" si="34"/>
        <v>27249.41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v>36.25</v>
      </c>
      <c r="H458" s="18"/>
      <c r="I458" s="56">
        <f t="shared" si="34"/>
        <v>36.25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733173.12</v>
      </c>
      <c r="G459" s="18">
        <v>212904.7</v>
      </c>
      <c r="H459" s="18"/>
      <c r="I459" s="56">
        <f t="shared" si="34"/>
        <v>946077.82000000007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733173.12</v>
      </c>
      <c r="G460" s="83">
        <f>SUM(G454:G459)</f>
        <v>240190.36000000002</v>
      </c>
      <c r="H460" s="83">
        <f>SUM(H454:H459)</f>
        <v>0</v>
      </c>
      <c r="I460" s="83">
        <f>SUM(I454:I459)</f>
        <v>973363.4800000001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733173.12</v>
      </c>
      <c r="G461" s="42">
        <f>G452+G460</f>
        <v>240190.36000000002</v>
      </c>
      <c r="H461" s="42">
        <f>H452+H460</f>
        <v>0</v>
      </c>
      <c r="I461" s="42">
        <f>I452+I460</f>
        <v>973363.4800000001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607237.80000000005</v>
      </c>
      <c r="G465" s="18">
        <v>11228.26</v>
      </c>
      <c r="H465" s="18">
        <v>0</v>
      </c>
      <c r="I465" s="18"/>
      <c r="J465" s="18">
        <v>1032662.13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6952531.71</v>
      </c>
      <c r="G468" s="18">
        <v>229970.39</v>
      </c>
      <c r="H468" s="18">
        <v>452141.93</v>
      </c>
      <c r="I468" s="18"/>
      <c r="J468" s="18">
        <v>88342.69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6952531.71</v>
      </c>
      <c r="G470" s="53">
        <f>SUM(G468:G469)</f>
        <v>229970.39</v>
      </c>
      <c r="H470" s="53">
        <f>SUM(H468:H469)</f>
        <v>452141.93</v>
      </c>
      <c r="I470" s="53">
        <f>SUM(I468:I469)</f>
        <v>0</v>
      </c>
      <c r="J470" s="53">
        <f>SUM(J468:J469)</f>
        <v>88342.69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6976960.1299999999</v>
      </c>
      <c r="G472" s="18">
        <v>226379.95</v>
      </c>
      <c r="H472" s="18">
        <v>452141.93</v>
      </c>
      <c r="I472" s="18"/>
      <c r="J472" s="18">
        <v>147641.34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6976960.1299999999</v>
      </c>
      <c r="G474" s="53">
        <f>SUM(G472:G473)</f>
        <v>226379.95</v>
      </c>
      <c r="H474" s="53">
        <f>SUM(H472:H473)</f>
        <v>452141.93</v>
      </c>
      <c r="I474" s="53">
        <f>SUM(I472:I473)</f>
        <v>0</v>
      </c>
      <c r="J474" s="53">
        <f>SUM(J472:J473)</f>
        <v>147641.34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582809.37999999989</v>
      </c>
      <c r="G476" s="53">
        <f>(G465+G470)- G474</f>
        <v>14818.700000000012</v>
      </c>
      <c r="H476" s="53">
        <f>(H465+H470)- H474</f>
        <v>0</v>
      </c>
      <c r="I476" s="53">
        <f>(I465+I470)- I474</f>
        <v>0</v>
      </c>
      <c r="J476" s="53">
        <f>(J465+J470)- J474</f>
        <v>973363.4800000001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113647.08</v>
      </c>
      <c r="G507" s="144">
        <v>19936.22</v>
      </c>
      <c r="H507" s="144"/>
      <c r="I507" s="144">
        <f>F507+G507</f>
        <v>133583.29999999999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764750</v>
      </c>
      <c r="G511" s="24" t="s">
        <v>289</v>
      </c>
      <c r="H511" s="18">
        <v>764750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8558230</v>
      </c>
      <c r="G513" s="24" t="s">
        <v>289</v>
      </c>
      <c r="H513" s="18">
        <v>8602440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443820</v>
      </c>
      <c r="G514" s="24" t="s">
        <v>289</v>
      </c>
      <c r="H514" s="18">
        <v>391089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20000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9766800</v>
      </c>
      <c r="G517" s="42">
        <f>SUM(G511:G516)</f>
        <v>0</v>
      </c>
      <c r="H517" s="42">
        <f>SUM(H511:H516)</f>
        <v>9778279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359399.2</v>
      </c>
      <c r="G521" s="18">
        <v>207867.66</v>
      </c>
      <c r="H521" s="18">
        <v>11657.76</v>
      </c>
      <c r="I521" s="18">
        <v>3825.89</v>
      </c>
      <c r="J521" s="18">
        <v>139.9</v>
      </c>
      <c r="K521" s="18"/>
      <c r="L521" s="88">
        <f>SUM(F521:K521)</f>
        <v>582890.41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202107.72</v>
      </c>
      <c r="G522" s="18">
        <v>90083.82</v>
      </c>
      <c r="H522" s="18">
        <v>101067.96</v>
      </c>
      <c r="I522" s="18">
        <v>463.05</v>
      </c>
      <c r="J522" s="18">
        <v>79.95</v>
      </c>
      <c r="K522" s="18">
        <v>20</v>
      </c>
      <c r="L522" s="88">
        <f>SUM(F522:K522)</f>
        <v>393822.50000000006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163393.68</v>
      </c>
      <c r="G523" s="18">
        <v>84476.38</v>
      </c>
      <c r="H523" s="18">
        <v>36524.980000000003</v>
      </c>
      <c r="I523" s="18">
        <v>2929.62</v>
      </c>
      <c r="J523" s="18">
        <v>305.85000000000002</v>
      </c>
      <c r="K523" s="18"/>
      <c r="L523" s="88">
        <f>SUM(F523:K523)</f>
        <v>287630.50999999995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724900.60000000009</v>
      </c>
      <c r="G524" s="108">
        <f t="shared" ref="G524:L524" si="36">SUM(G521:G523)</f>
        <v>382427.86</v>
      </c>
      <c r="H524" s="108">
        <f t="shared" si="36"/>
        <v>149250.70000000001</v>
      </c>
      <c r="I524" s="108">
        <f t="shared" si="36"/>
        <v>7218.5599999999995</v>
      </c>
      <c r="J524" s="108">
        <f t="shared" si="36"/>
        <v>525.70000000000005</v>
      </c>
      <c r="K524" s="108">
        <f t="shared" si="36"/>
        <v>20</v>
      </c>
      <c r="L524" s="89">
        <f t="shared" si="36"/>
        <v>1264343.4200000002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53615.65</v>
      </c>
      <c r="G526" s="18">
        <v>27833.59</v>
      </c>
      <c r="H526" s="18">
        <v>162098.64000000001</v>
      </c>
      <c r="I526" s="18">
        <v>907.47</v>
      </c>
      <c r="J526" s="18">
        <v>134.78</v>
      </c>
      <c r="K526" s="18">
        <v>280</v>
      </c>
      <c r="L526" s="88">
        <f>SUM(F526:K526)</f>
        <v>244870.13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10244.870000000001</v>
      </c>
      <c r="G527" s="18">
        <v>5113.08</v>
      </c>
      <c r="H527" s="18">
        <v>61413.89</v>
      </c>
      <c r="I527" s="18">
        <v>180</v>
      </c>
      <c r="J527" s="18"/>
      <c r="K527" s="18"/>
      <c r="L527" s="88">
        <f>SUM(F527:K527)</f>
        <v>76951.839999999997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8256.14</v>
      </c>
      <c r="G528" s="18">
        <v>2370.02</v>
      </c>
      <c r="H528" s="18">
        <v>20311.52</v>
      </c>
      <c r="I528" s="18">
        <v>180</v>
      </c>
      <c r="J528" s="18"/>
      <c r="K528" s="18"/>
      <c r="L528" s="88">
        <f>SUM(F528:K528)</f>
        <v>31117.68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72116.66</v>
      </c>
      <c r="G529" s="89">
        <f t="shared" ref="G529:L529" si="37">SUM(G526:G528)</f>
        <v>35316.689999999995</v>
      </c>
      <c r="H529" s="89">
        <f t="shared" si="37"/>
        <v>243824.05000000002</v>
      </c>
      <c r="I529" s="89">
        <f t="shared" si="37"/>
        <v>1267.47</v>
      </c>
      <c r="J529" s="89">
        <f t="shared" si="37"/>
        <v>134.78</v>
      </c>
      <c r="K529" s="89">
        <f t="shared" si="37"/>
        <v>280</v>
      </c>
      <c r="L529" s="89">
        <f t="shared" si="37"/>
        <v>352939.64999999997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43163.11</v>
      </c>
      <c r="I531" s="18"/>
      <c r="J531" s="18"/>
      <c r="K531" s="18"/>
      <c r="L531" s="88">
        <f>SUM(F531:K531)</f>
        <v>43163.11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33905.67</v>
      </c>
      <c r="I532" s="18"/>
      <c r="J532" s="18"/>
      <c r="K532" s="18"/>
      <c r="L532" s="88">
        <f>SUM(F532:K532)</f>
        <v>33905.67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25553.58</v>
      </c>
      <c r="I533" s="18"/>
      <c r="J533" s="18"/>
      <c r="K533" s="18"/>
      <c r="L533" s="88">
        <f>SUM(F533:K533)</f>
        <v>25553.58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102622.36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102622.36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2493.9899999999998</v>
      </c>
      <c r="G541" s="18">
        <v>318.86</v>
      </c>
      <c r="H541" s="18"/>
      <c r="I541" s="18">
        <v>614.12</v>
      </c>
      <c r="J541" s="18"/>
      <c r="K541" s="18"/>
      <c r="L541" s="88">
        <f>SUM(F541:K541)</f>
        <v>3426.97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144.56</v>
      </c>
      <c r="G542" s="18">
        <v>13.13</v>
      </c>
      <c r="H542" s="18">
        <v>22323.48</v>
      </c>
      <c r="I542" s="18">
        <v>19.45</v>
      </c>
      <c r="J542" s="18"/>
      <c r="K542" s="18"/>
      <c r="L542" s="88">
        <f>SUM(F542:K542)</f>
        <v>22500.62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5170.4799999999996</v>
      </c>
      <c r="G543" s="18">
        <v>632.74</v>
      </c>
      <c r="H543" s="18"/>
      <c r="I543" s="18">
        <v>1027.54</v>
      </c>
      <c r="J543" s="18"/>
      <c r="K543" s="18"/>
      <c r="L543" s="88">
        <f>SUM(F543:K543)</f>
        <v>6830.7599999999993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7809.0299999999988</v>
      </c>
      <c r="G544" s="193">
        <f t="shared" ref="G544:L544" si="40">SUM(G541:G543)</f>
        <v>964.73</v>
      </c>
      <c r="H544" s="193">
        <f t="shared" si="40"/>
        <v>22323.48</v>
      </c>
      <c r="I544" s="193">
        <f t="shared" si="40"/>
        <v>1661.1100000000001</v>
      </c>
      <c r="J544" s="193">
        <f t="shared" si="40"/>
        <v>0</v>
      </c>
      <c r="K544" s="193">
        <f t="shared" si="40"/>
        <v>0</v>
      </c>
      <c r="L544" s="193">
        <f t="shared" si="40"/>
        <v>32758.35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804826.29000000015</v>
      </c>
      <c r="G545" s="89">
        <f t="shared" ref="G545:L545" si="41">G524+G529+G534+G539+G544</f>
        <v>418709.27999999997</v>
      </c>
      <c r="H545" s="89">
        <f t="shared" si="41"/>
        <v>518020.58999999997</v>
      </c>
      <c r="I545" s="89">
        <f t="shared" si="41"/>
        <v>10147.14</v>
      </c>
      <c r="J545" s="89">
        <f t="shared" si="41"/>
        <v>660.48</v>
      </c>
      <c r="K545" s="89">
        <f t="shared" si="41"/>
        <v>300</v>
      </c>
      <c r="L545" s="89">
        <f t="shared" si="41"/>
        <v>1752663.7800000003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582890.41</v>
      </c>
      <c r="G549" s="87">
        <f>L526</f>
        <v>244870.13</v>
      </c>
      <c r="H549" s="87">
        <f>L531</f>
        <v>43163.11</v>
      </c>
      <c r="I549" s="87">
        <f>L536</f>
        <v>0</v>
      </c>
      <c r="J549" s="87">
        <f>L541</f>
        <v>3426.97</v>
      </c>
      <c r="K549" s="87">
        <f>SUM(F549:J549)</f>
        <v>874350.62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393822.50000000006</v>
      </c>
      <c r="G550" s="87">
        <f>L527</f>
        <v>76951.839999999997</v>
      </c>
      <c r="H550" s="87">
        <f>L532</f>
        <v>33905.67</v>
      </c>
      <c r="I550" s="87">
        <f>L537</f>
        <v>0</v>
      </c>
      <c r="J550" s="87">
        <f>L542</f>
        <v>22500.62</v>
      </c>
      <c r="K550" s="87">
        <f>SUM(F550:J550)</f>
        <v>527180.63000000012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287630.50999999995</v>
      </c>
      <c r="G551" s="87">
        <f>L528</f>
        <v>31117.68</v>
      </c>
      <c r="H551" s="87">
        <f>L533</f>
        <v>25553.58</v>
      </c>
      <c r="I551" s="87">
        <f>L538</f>
        <v>0</v>
      </c>
      <c r="J551" s="87">
        <f>L543</f>
        <v>6830.7599999999993</v>
      </c>
      <c r="K551" s="87">
        <f>SUM(F551:J551)</f>
        <v>351132.52999999997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1264343.4200000002</v>
      </c>
      <c r="G552" s="89">
        <f t="shared" si="42"/>
        <v>352939.64999999997</v>
      </c>
      <c r="H552" s="89">
        <f t="shared" si="42"/>
        <v>102622.36</v>
      </c>
      <c r="I552" s="89">
        <f t="shared" si="42"/>
        <v>0</v>
      </c>
      <c r="J552" s="89">
        <f t="shared" si="42"/>
        <v>32758.35</v>
      </c>
      <c r="K552" s="89">
        <f t="shared" si="42"/>
        <v>1752663.78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32819.46</v>
      </c>
      <c r="G564" s="18">
        <v>17434.13</v>
      </c>
      <c r="H564" s="18">
        <v>325</v>
      </c>
      <c r="I564" s="18">
        <v>200.54</v>
      </c>
      <c r="J564" s="18"/>
      <c r="K564" s="18"/>
      <c r="L564" s="88">
        <f>SUM(F564:K564)</f>
        <v>50779.13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32819.46</v>
      </c>
      <c r="G565" s="89">
        <f t="shared" si="44"/>
        <v>17434.13</v>
      </c>
      <c r="H565" s="89">
        <f t="shared" si="44"/>
        <v>325</v>
      </c>
      <c r="I565" s="89">
        <f t="shared" si="44"/>
        <v>200.54</v>
      </c>
      <c r="J565" s="89">
        <f t="shared" si="44"/>
        <v>0</v>
      </c>
      <c r="K565" s="89">
        <f t="shared" si="44"/>
        <v>0</v>
      </c>
      <c r="L565" s="89">
        <f t="shared" si="44"/>
        <v>50779.13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32819.46</v>
      </c>
      <c r="G571" s="89">
        <f t="shared" ref="G571:L571" si="46">G560+G565+G570</f>
        <v>17434.13</v>
      </c>
      <c r="H571" s="89">
        <f t="shared" si="46"/>
        <v>325</v>
      </c>
      <c r="I571" s="89">
        <f t="shared" si="46"/>
        <v>200.54</v>
      </c>
      <c r="J571" s="89">
        <f t="shared" si="46"/>
        <v>0</v>
      </c>
      <c r="K571" s="89">
        <f t="shared" si="46"/>
        <v>0</v>
      </c>
      <c r="L571" s="89">
        <f t="shared" si="46"/>
        <v>50779.13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2725</v>
      </c>
      <c r="I578" s="87">
        <f t="shared" si="47"/>
        <v>2725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6413.13</v>
      </c>
      <c r="G582" s="18">
        <v>67111.19</v>
      </c>
      <c r="H582" s="18"/>
      <c r="I582" s="87">
        <f t="shared" si="47"/>
        <v>73524.320000000007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v>3183.83</v>
      </c>
      <c r="H583" s="18"/>
      <c r="I583" s="87">
        <f t="shared" si="47"/>
        <v>3183.83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71152.69</v>
      </c>
      <c r="I584" s="87">
        <f t="shared" si="47"/>
        <v>71152.69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63007.88</v>
      </c>
      <c r="I591" s="18">
        <v>39339.85</v>
      </c>
      <c r="J591" s="18">
        <v>55065.05</v>
      </c>
      <c r="K591" s="104">
        <f t="shared" ref="K591:K597" si="48">SUM(H591:J591)</f>
        <v>157412.78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3426.97</v>
      </c>
      <c r="I592" s="18">
        <v>22500.62</v>
      </c>
      <c r="J592" s="18">
        <v>6830.76</v>
      </c>
      <c r="K592" s="104">
        <f t="shared" si="48"/>
        <v>32758.35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13103.19</v>
      </c>
      <c r="K593" s="104">
        <f t="shared" si="48"/>
        <v>13103.19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2553.4899999999998</v>
      </c>
      <c r="J594" s="18">
        <v>11518.48</v>
      </c>
      <c r="K594" s="104">
        <f t="shared" si="48"/>
        <v>14071.97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3331.19</v>
      </c>
      <c r="I595" s="18">
        <v>5549.09</v>
      </c>
      <c r="J595" s="18">
        <v>5913.84</v>
      </c>
      <c r="K595" s="104">
        <f t="shared" si="48"/>
        <v>14794.12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3962.89</v>
      </c>
      <c r="I596" s="18"/>
      <c r="J596" s="18"/>
      <c r="K596" s="104">
        <f t="shared" si="48"/>
        <v>3962.89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73728.929999999993</v>
      </c>
      <c r="I598" s="108">
        <f>SUM(I591:I597)</f>
        <v>69943.05</v>
      </c>
      <c r="J598" s="108">
        <f>SUM(J591:J597)</f>
        <v>92431.319999999992</v>
      </c>
      <c r="K598" s="108">
        <f>SUM(K591:K597)</f>
        <v>236103.30000000002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66206.97</v>
      </c>
      <c r="I604" s="18">
        <v>23212.560000000001</v>
      </c>
      <c r="J604" s="18">
        <v>52008.639999999999</v>
      </c>
      <c r="K604" s="104">
        <f>SUM(H604:J604)</f>
        <v>141428.16999999998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66206.97</v>
      </c>
      <c r="I605" s="108">
        <f>SUM(I602:I604)</f>
        <v>23212.560000000001</v>
      </c>
      <c r="J605" s="108">
        <f>SUM(J602:J604)</f>
        <v>52008.639999999999</v>
      </c>
      <c r="K605" s="108">
        <f>SUM(K602:K604)</f>
        <v>141428.16999999998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7534.46</v>
      </c>
      <c r="G611" s="18">
        <v>1317.42</v>
      </c>
      <c r="H611" s="18">
        <v>2665.98</v>
      </c>
      <c r="I611" s="18">
        <v>194.9</v>
      </c>
      <c r="J611" s="18"/>
      <c r="K611" s="18"/>
      <c r="L611" s="88">
        <f>SUM(F611:K611)</f>
        <v>11712.76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2922.71</v>
      </c>
      <c r="G612" s="18">
        <v>456.12</v>
      </c>
      <c r="H612" s="18">
        <v>13005.66</v>
      </c>
      <c r="I612" s="18"/>
      <c r="J612" s="18"/>
      <c r="K612" s="18"/>
      <c r="L612" s="88">
        <f>SUM(F612:K612)</f>
        <v>16384.489999999998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7373.4</v>
      </c>
      <c r="G613" s="18">
        <v>1224.79</v>
      </c>
      <c r="H613" s="18"/>
      <c r="I613" s="18"/>
      <c r="J613" s="18"/>
      <c r="K613" s="18"/>
      <c r="L613" s="88">
        <f>SUM(F613:K613)</f>
        <v>8598.1899999999987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17830.57</v>
      </c>
      <c r="G614" s="108">
        <f t="shared" si="49"/>
        <v>2998.33</v>
      </c>
      <c r="H614" s="108">
        <f t="shared" si="49"/>
        <v>15671.64</v>
      </c>
      <c r="I614" s="108">
        <f t="shared" si="49"/>
        <v>194.9</v>
      </c>
      <c r="J614" s="108">
        <f t="shared" si="49"/>
        <v>0</v>
      </c>
      <c r="K614" s="108">
        <f t="shared" si="49"/>
        <v>0</v>
      </c>
      <c r="L614" s="89">
        <f t="shared" si="49"/>
        <v>36695.440000000002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709344.69000000006</v>
      </c>
      <c r="H617" s="109">
        <f>SUM(F52)</f>
        <v>709344.69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18627.600000000002</v>
      </c>
      <c r="H618" s="109">
        <f>SUM(G52)</f>
        <v>18627.600000000002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85776.67</v>
      </c>
      <c r="H619" s="109">
        <f>SUM(H52)</f>
        <v>85776.670000000013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973363.48</v>
      </c>
      <c r="H621" s="109">
        <f>SUM(J52)</f>
        <v>973363.4800000001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582809.38</v>
      </c>
      <c r="H622" s="109">
        <f>F476</f>
        <v>582809.37999999989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14818.7</v>
      </c>
      <c r="H623" s="109">
        <f>G476</f>
        <v>14818.700000000012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973363.4800000001</v>
      </c>
      <c r="H626" s="109">
        <f>J476</f>
        <v>973363.4800000001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6952531.7100000009</v>
      </c>
      <c r="H627" s="104">
        <f>SUM(F468)</f>
        <v>6952531.71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229970.39</v>
      </c>
      <c r="H628" s="104">
        <f>SUM(G468)</f>
        <v>229970.39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452141.93000000005</v>
      </c>
      <c r="H629" s="104">
        <f>SUM(H468)</f>
        <v>452141.93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88342.69</v>
      </c>
      <c r="H631" s="104">
        <f>SUM(J468)</f>
        <v>88342.69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6976960.129999999</v>
      </c>
      <c r="H632" s="104">
        <f>SUM(F472)</f>
        <v>6976960.1299999999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452141.92999999993</v>
      </c>
      <c r="H633" s="104">
        <f>SUM(H472)</f>
        <v>452141.93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14804.950000000003</v>
      </c>
      <c r="H634" s="104">
        <f>I369</f>
        <v>14804.949999999999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226379.95</v>
      </c>
      <c r="H635" s="104">
        <f>SUM(G472)</f>
        <v>226379.95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88342.69</v>
      </c>
      <c r="H637" s="164">
        <f>SUM(J468)</f>
        <v>88342.69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147641.34</v>
      </c>
      <c r="H638" s="164">
        <f>SUM(J472)</f>
        <v>147641.34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733173.12</v>
      </c>
      <c r="H639" s="104">
        <f>SUM(F461)</f>
        <v>733173.12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240190.36</v>
      </c>
      <c r="H640" s="104">
        <f>SUM(G461)</f>
        <v>240190.36000000002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973363.48</v>
      </c>
      <c r="H642" s="104">
        <f>SUM(I461)</f>
        <v>973363.4800000001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3076.69</v>
      </c>
      <c r="H644" s="104">
        <f>H408</f>
        <v>3076.69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80661</v>
      </c>
      <c r="H645" s="104">
        <f>G408</f>
        <v>80661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88342.69</v>
      </c>
      <c r="H646" s="104">
        <f>L408</f>
        <v>88342.69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236103.30000000002</v>
      </c>
      <c r="H647" s="104">
        <f>L208+L226+L244</f>
        <v>236103.30000000002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141428.16999999998</v>
      </c>
      <c r="H648" s="104">
        <f>(J257+J338)-(J255+J336)</f>
        <v>141428.17000000001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73728.930000000008</v>
      </c>
      <c r="H649" s="104">
        <f>H598</f>
        <v>73728.929999999993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69943.05</v>
      </c>
      <c r="H650" s="104">
        <f>I598</f>
        <v>69943.05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92431.32</v>
      </c>
      <c r="H651" s="104">
        <f>J598</f>
        <v>92431.319999999992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80661</v>
      </c>
      <c r="H655" s="104">
        <f>K266+K347</f>
        <v>80661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2997009.5918235448</v>
      </c>
      <c r="G660" s="19">
        <f>(L229+L309+L359)</f>
        <v>1860512.9150827499</v>
      </c>
      <c r="H660" s="19">
        <f>(L247+L328+L360)</f>
        <v>2554045.1030937051</v>
      </c>
      <c r="I660" s="19">
        <f>SUM(F660:H660)</f>
        <v>7411567.6100000003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44484.277821344134</v>
      </c>
      <c r="G661" s="19">
        <f>(L359/IF(SUM(L358:L360)=0,1,SUM(L358:L360))*(SUM(G97:G110)))</f>
        <v>27883.161243240713</v>
      </c>
      <c r="H661" s="19">
        <f>(L360/IF(SUM(L358:L360)=0,1,SUM(L358:L360))*(SUM(G97:G110)))</f>
        <v>34662.910935415159</v>
      </c>
      <c r="I661" s="19">
        <f>SUM(F661:H661)</f>
        <v>107030.35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73049.030000000013</v>
      </c>
      <c r="G662" s="19">
        <f>(L226+L306)-(J226+J306)</f>
        <v>69528.180000000008</v>
      </c>
      <c r="H662" s="19">
        <f>(L244+L325)-(J244+J325)</f>
        <v>91850.5</v>
      </c>
      <c r="I662" s="19">
        <f>SUM(F662:H662)</f>
        <v>234427.71000000002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84332.86</v>
      </c>
      <c r="G663" s="199">
        <f>SUM(G575:G587)+SUM(I602:I604)+L612</f>
        <v>109892.07</v>
      </c>
      <c r="H663" s="199">
        <f>SUM(H575:H587)+SUM(J602:J604)+L613</f>
        <v>134484.51999999999</v>
      </c>
      <c r="I663" s="19">
        <f>SUM(F663:H663)</f>
        <v>328709.44999999995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2795143.4240022008</v>
      </c>
      <c r="G664" s="19">
        <f>G660-SUM(G661:G663)</f>
        <v>1653209.5038395091</v>
      </c>
      <c r="H664" s="19">
        <f>H660-SUM(H661:H663)</f>
        <v>2293047.1721582902</v>
      </c>
      <c r="I664" s="19">
        <f>I660-SUM(I661:I663)</f>
        <v>6741400.1000000006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177.55</v>
      </c>
      <c r="G665" s="248">
        <v>111.29</v>
      </c>
      <c r="H665" s="248">
        <v>138.35</v>
      </c>
      <c r="I665" s="19">
        <f>SUM(F665:H665)</f>
        <v>427.19000000000005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15742.85</v>
      </c>
      <c r="G667" s="19">
        <f>ROUND(G664/G665,2)</f>
        <v>14854.97</v>
      </c>
      <c r="H667" s="19">
        <f>ROUND(H664/H665,2)</f>
        <v>16574.25</v>
      </c>
      <c r="I667" s="19">
        <f>ROUND(I664/I665,2)</f>
        <v>15780.8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-8.4</v>
      </c>
      <c r="I670" s="19">
        <f>SUM(F670:H670)</f>
        <v>-8.4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15742.85</v>
      </c>
      <c r="G672" s="19">
        <f>ROUND((G664+G669)/(G665+G670),2)</f>
        <v>14854.97</v>
      </c>
      <c r="H672" s="19">
        <f>ROUND((H664+H669)/(H665+H670),2)</f>
        <v>17645.61</v>
      </c>
      <c r="I672" s="19">
        <f>ROUND((I664+I669)/(I665+I670),2)</f>
        <v>16097.33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2" sqref="B3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GRS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1665667.52</v>
      </c>
      <c r="C9" s="229">
        <f>'DOE25'!G197+'DOE25'!G215+'DOE25'!G233+'DOE25'!G276+'DOE25'!G295+'DOE25'!G314</f>
        <v>820586.09000000008</v>
      </c>
    </row>
    <row r="10" spans="1:3" x14ac:dyDescent="0.2">
      <c r="A10" t="s">
        <v>779</v>
      </c>
      <c r="B10" s="240">
        <v>1599281.16</v>
      </c>
      <c r="C10" s="240">
        <v>814730.72</v>
      </c>
    </row>
    <row r="11" spans="1:3" x14ac:dyDescent="0.2">
      <c r="A11" t="s">
        <v>780</v>
      </c>
      <c r="B11" s="240">
        <v>16231.18</v>
      </c>
      <c r="C11" s="240">
        <v>2019.95</v>
      </c>
    </row>
    <row r="12" spans="1:3" x14ac:dyDescent="0.2">
      <c r="A12" t="s">
        <v>781</v>
      </c>
      <c r="B12" s="240">
        <v>50155.18</v>
      </c>
      <c r="C12" s="240">
        <v>3835.42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1665667.5199999998</v>
      </c>
      <c r="C13" s="231">
        <f>SUM(C10:C12)</f>
        <v>820586.09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739587.94999999984</v>
      </c>
      <c r="C18" s="229">
        <f>'DOE25'!G198+'DOE25'!G216+'DOE25'!G234+'DOE25'!G277+'DOE25'!G296+'DOE25'!G315</f>
        <v>397457.19</v>
      </c>
    </row>
    <row r="19" spans="1:3" x14ac:dyDescent="0.2">
      <c r="A19" t="s">
        <v>779</v>
      </c>
      <c r="B19" s="240">
        <v>271641.98</v>
      </c>
      <c r="C19" s="240">
        <v>85732.276680608469</v>
      </c>
    </row>
    <row r="20" spans="1:3" x14ac:dyDescent="0.2">
      <c r="A20" t="s">
        <v>780</v>
      </c>
      <c r="B20" s="240">
        <v>436805.35</v>
      </c>
      <c r="C20" s="240">
        <v>308610.87897498737</v>
      </c>
    </row>
    <row r="21" spans="1:3" x14ac:dyDescent="0.2">
      <c r="A21" t="s">
        <v>781</v>
      </c>
      <c r="B21" s="240">
        <v>31140.620000000003</v>
      </c>
      <c r="C21" s="240">
        <v>3114.0343444042055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739587.95</v>
      </c>
      <c r="C22" s="231">
        <f>SUM(C19:C21)</f>
        <v>397457.19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116179.36000000002</v>
      </c>
      <c r="C36" s="235">
        <f>'DOE25'!G200+'DOE25'!G218+'DOE25'!G236+'DOE25'!G279+'DOE25'!G298+'DOE25'!G317</f>
        <v>19426.43</v>
      </c>
    </row>
    <row r="37" spans="1:3" x14ac:dyDescent="0.2">
      <c r="A37" t="s">
        <v>779</v>
      </c>
      <c r="B37" s="240">
        <v>105318.75</v>
      </c>
      <c r="C37" s="240">
        <v>18580.785977402531</v>
      </c>
    </row>
    <row r="38" spans="1:3" x14ac:dyDescent="0.2">
      <c r="A38" t="s">
        <v>780</v>
      </c>
      <c r="B38" s="240">
        <v>9825.61</v>
      </c>
      <c r="C38" s="240">
        <v>765.05540341416929</v>
      </c>
    </row>
    <row r="39" spans="1:3" x14ac:dyDescent="0.2">
      <c r="A39" t="s">
        <v>781</v>
      </c>
      <c r="B39" s="240">
        <v>1035</v>
      </c>
      <c r="C39" s="240">
        <v>80.588619183304175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116179.36</v>
      </c>
      <c r="C40" s="231">
        <f>SUM(C37:C39)</f>
        <v>19426.430000000004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GRS Cooperative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4070636.11</v>
      </c>
      <c r="D5" s="20">
        <f>SUM('DOE25'!L197:L200)+SUM('DOE25'!L215:L218)+SUM('DOE25'!L233:L236)-F5-G5</f>
        <v>3990709.0300000003</v>
      </c>
      <c r="E5" s="243"/>
      <c r="F5" s="255">
        <f>SUM('DOE25'!J197:J200)+SUM('DOE25'!J215:J218)+SUM('DOE25'!J233:J236)</f>
        <v>63215.32</v>
      </c>
      <c r="G5" s="53">
        <f>SUM('DOE25'!K197:K200)+SUM('DOE25'!K215:K218)+SUM('DOE25'!K233:K236)</f>
        <v>16711.759999999998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804924.84000000008</v>
      </c>
      <c r="D6" s="20">
        <f>'DOE25'!L202+'DOE25'!L220+'DOE25'!L238-F6-G6</f>
        <v>803503.06</v>
      </c>
      <c r="E6" s="243"/>
      <c r="F6" s="255">
        <f>'DOE25'!J202+'DOE25'!J220+'DOE25'!J238</f>
        <v>134.78</v>
      </c>
      <c r="G6" s="53">
        <f>'DOE25'!K202+'DOE25'!K220+'DOE25'!K238</f>
        <v>1287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249492.69</v>
      </c>
      <c r="D7" s="20">
        <f>'DOE25'!L203+'DOE25'!L221+'DOE25'!L239-F7-G7</f>
        <v>219330.39</v>
      </c>
      <c r="E7" s="243"/>
      <c r="F7" s="255">
        <f>'DOE25'!J203+'DOE25'!J221+'DOE25'!J239</f>
        <v>28552.300000000003</v>
      </c>
      <c r="G7" s="53">
        <f>'DOE25'!K203+'DOE25'!K221+'DOE25'!K239</f>
        <v>1610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391251.07</v>
      </c>
      <c r="D8" s="243"/>
      <c r="E8" s="20">
        <f>'DOE25'!L204+'DOE25'!L222+'DOE25'!L240-F8-G8-D9-D11</f>
        <v>387508.24</v>
      </c>
      <c r="F8" s="255">
        <f>'DOE25'!J204+'DOE25'!J222+'DOE25'!J240</f>
        <v>0</v>
      </c>
      <c r="G8" s="53">
        <f>'DOE25'!K204+'DOE25'!K222+'DOE25'!K240</f>
        <v>3742.83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26496.68</v>
      </c>
      <c r="D9" s="244">
        <v>26496.68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7372.44</v>
      </c>
      <c r="D10" s="243"/>
      <c r="E10" s="244">
        <v>7372.44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102183.46</v>
      </c>
      <c r="D11" s="244">
        <v>102183.46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393951.32999999996</v>
      </c>
      <c r="D12" s="20">
        <f>'DOE25'!L205+'DOE25'!L223+'DOE25'!L241-F12-G12</f>
        <v>381292.44999999995</v>
      </c>
      <c r="E12" s="243"/>
      <c r="F12" s="255">
        <f>'DOE25'!J205+'DOE25'!J223+'DOE25'!J241</f>
        <v>2627.65</v>
      </c>
      <c r="G12" s="53">
        <f>'DOE25'!K205+'DOE25'!K223+'DOE25'!K241</f>
        <v>10031.23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621259.65</v>
      </c>
      <c r="D14" s="20">
        <f>'DOE25'!L207+'DOE25'!L225+'DOE25'!L243-F14-G14</f>
        <v>606988.24000000011</v>
      </c>
      <c r="E14" s="243"/>
      <c r="F14" s="255">
        <f>'DOE25'!J207+'DOE25'!J225+'DOE25'!J243</f>
        <v>14151.71</v>
      </c>
      <c r="G14" s="53">
        <f>'DOE25'!K207+'DOE25'!K225+'DOE25'!K243</f>
        <v>119.7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236103.30000000002</v>
      </c>
      <c r="D15" s="20">
        <f>'DOE25'!L208+'DOE25'!L226+'DOE25'!L244-F15-G15</f>
        <v>233667.31000000003</v>
      </c>
      <c r="E15" s="243"/>
      <c r="F15" s="255">
        <f>'DOE25'!J208+'DOE25'!J226+'DOE25'!J244</f>
        <v>1675.5900000000001</v>
      </c>
      <c r="G15" s="53">
        <f>'DOE25'!K208+'DOE25'!K226+'DOE25'!K244</f>
        <v>760.4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1000</v>
      </c>
      <c r="D22" s="243"/>
      <c r="E22" s="243"/>
      <c r="F22" s="255">
        <f>'DOE25'!L255+'DOE25'!L336</f>
        <v>1000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211575</v>
      </c>
      <c r="D29" s="20">
        <f>'DOE25'!L358+'DOE25'!L359+'DOE25'!L360-'DOE25'!I367-F29-G29</f>
        <v>202580</v>
      </c>
      <c r="E29" s="243"/>
      <c r="F29" s="255">
        <f>'DOE25'!J358+'DOE25'!J359+'DOE25'!J360</f>
        <v>8995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289158.94999999995</v>
      </c>
      <c r="D31" s="20">
        <f>'DOE25'!L290+'DOE25'!L309+'DOE25'!L328+'DOE25'!L333+'DOE25'!L334+'DOE25'!L335-F31-G31</f>
        <v>237100.32999999996</v>
      </c>
      <c r="E31" s="243"/>
      <c r="F31" s="255">
        <f>'DOE25'!J290+'DOE25'!J309+'DOE25'!J328+'DOE25'!J333+'DOE25'!J334+'DOE25'!J335</f>
        <v>31070.82</v>
      </c>
      <c r="G31" s="53">
        <f>'DOE25'!K290+'DOE25'!K309+'DOE25'!K328+'DOE25'!K333+'DOE25'!K334+'DOE25'!K335</f>
        <v>20987.8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6803850.9499999993</v>
      </c>
      <c r="E33" s="246">
        <f>SUM(E5:E31)</f>
        <v>394880.68</v>
      </c>
      <c r="F33" s="246">
        <f>SUM(F5:F31)</f>
        <v>151423.16999999998</v>
      </c>
      <c r="G33" s="246">
        <f>SUM(G5:G31)</f>
        <v>55250.719999999987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394880.68</v>
      </c>
      <c r="E35" s="249"/>
    </row>
    <row r="36" spans="2:8" ht="12" thickTop="1" x14ac:dyDescent="0.2">
      <c r="B36" t="s">
        <v>815</v>
      </c>
      <c r="D36" s="20">
        <f>D33</f>
        <v>6803850.9499999993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GRS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241270.13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337988.93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1612.81</v>
      </c>
      <c r="E11" s="95">
        <f>'DOE25'!H12</f>
        <v>12990.89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106155.53</v>
      </c>
      <c r="D12" s="95">
        <f>'DOE25'!G13</f>
        <v>17014.79</v>
      </c>
      <c r="E12" s="95">
        <f>'DOE25'!H13</f>
        <v>64285.78</v>
      </c>
      <c r="F12" s="95">
        <f>'DOE25'!I13</f>
        <v>0</v>
      </c>
      <c r="G12" s="95">
        <f>'DOE25'!J13</f>
        <v>973363.48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3930.1</v>
      </c>
      <c r="D13" s="95">
        <f>'DOE25'!G14</f>
        <v>0</v>
      </c>
      <c r="E13" s="95">
        <f>'DOE25'!H14</f>
        <v>8500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709344.69000000006</v>
      </c>
      <c r="D18" s="41">
        <f>SUM(D8:D17)</f>
        <v>18627.600000000002</v>
      </c>
      <c r="E18" s="41">
        <f>SUM(E8:E17)</f>
        <v>85776.67</v>
      </c>
      <c r="F18" s="41">
        <f>SUM(F8:F17)</f>
        <v>0</v>
      </c>
      <c r="G18" s="41">
        <f>SUM(G8:G17)</f>
        <v>973363.48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15678.7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24866.71</v>
      </c>
      <c r="D22" s="95">
        <f>'DOE25'!G23</f>
        <v>0</v>
      </c>
      <c r="E22" s="95">
        <f>'DOE25'!H23</f>
        <v>18252.57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50402.45</v>
      </c>
      <c r="D23" s="95">
        <f>'DOE25'!G24</f>
        <v>3808.9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1809</v>
      </c>
      <c r="D27" s="95">
        <f>'DOE25'!G28</f>
        <v>0</v>
      </c>
      <c r="E27" s="95">
        <f>'DOE25'!H28</f>
        <v>271.08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33778.450000000004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67253.02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126535.31</v>
      </c>
      <c r="D31" s="41">
        <f>SUM(D21:D30)</f>
        <v>3808.9</v>
      </c>
      <c r="E31" s="41">
        <f>SUM(E21:E30)</f>
        <v>85776.670000000013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27249.41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36.25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160000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14818.7</v>
      </c>
      <c r="E47" s="95">
        <f>'DOE25'!H48</f>
        <v>0</v>
      </c>
      <c r="F47" s="95">
        <f>'DOE25'!I48</f>
        <v>0</v>
      </c>
      <c r="G47" s="95">
        <f>'DOE25'!J48</f>
        <v>946077.82000000007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412809.38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582809.38</v>
      </c>
      <c r="D50" s="41">
        <f>SUM(D34:D49)</f>
        <v>14818.7</v>
      </c>
      <c r="E50" s="41">
        <f>SUM(E34:E49)</f>
        <v>0</v>
      </c>
      <c r="F50" s="41">
        <f>SUM(F34:F49)</f>
        <v>0</v>
      </c>
      <c r="G50" s="41">
        <f>SUM(G34:G49)</f>
        <v>973363.4800000001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709344.69</v>
      </c>
      <c r="D51" s="41">
        <f>D50+D31</f>
        <v>18627.600000000002</v>
      </c>
      <c r="E51" s="41">
        <f>E50+E31</f>
        <v>85776.670000000013</v>
      </c>
      <c r="F51" s="41">
        <f>F50+F31</f>
        <v>0</v>
      </c>
      <c r="G51" s="41">
        <f>G50+G31</f>
        <v>973363.4800000001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3596195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119653.68</v>
      </c>
      <c r="D57" s="24" t="s">
        <v>289</v>
      </c>
      <c r="E57" s="95">
        <f>'DOE25'!H79</f>
        <v>5010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6037.22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3474.56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3076.69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107030.35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191620.33000000002</v>
      </c>
      <c r="D61" s="95">
        <f>SUM('DOE25'!G98:G110)</f>
        <v>0</v>
      </c>
      <c r="E61" s="95">
        <f>SUM('DOE25'!H98:H110)</f>
        <v>75641.679999999993</v>
      </c>
      <c r="F61" s="95">
        <f>SUM('DOE25'!I98:I110)</f>
        <v>0</v>
      </c>
      <c r="G61" s="95">
        <f>SUM('DOE25'!J98:J110)</f>
        <v>4605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320785.79000000004</v>
      </c>
      <c r="D62" s="130">
        <f>SUM(D57:D61)</f>
        <v>107030.35</v>
      </c>
      <c r="E62" s="130">
        <f>SUM(E57:E61)</f>
        <v>80651.679999999993</v>
      </c>
      <c r="F62" s="130">
        <f>SUM(F57:F61)</f>
        <v>0</v>
      </c>
      <c r="G62" s="130">
        <f>SUM(G57:G61)</f>
        <v>7681.6900000000005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3916980.79</v>
      </c>
      <c r="D63" s="22">
        <f>D56+D62</f>
        <v>107030.35</v>
      </c>
      <c r="E63" s="22">
        <f>E56+E62</f>
        <v>80651.679999999993</v>
      </c>
      <c r="F63" s="22">
        <f>F56+F62</f>
        <v>0</v>
      </c>
      <c r="G63" s="22">
        <f>G56+G62</f>
        <v>7681.6900000000005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2052679.2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849562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2902241.2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5871.6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2668.93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14871.6</v>
      </c>
      <c r="D78" s="130">
        <f>SUM(D72:D77)</f>
        <v>2668.93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2917112.8000000003</v>
      </c>
      <c r="D81" s="130">
        <f>SUM(D79:D80)+D78+D70</f>
        <v>2668.93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4252.97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75561.47</v>
      </c>
      <c r="D88" s="95">
        <f>SUM('DOE25'!G153:G161)</f>
        <v>111276.11</v>
      </c>
      <c r="E88" s="95">
        <f>SUM('DOE25'!H153:H161)</f>
        <v>367237.28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8995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42801.53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118363</v>
      </c>
      <c r="D91" s="131">
        <f>SUM(D85:D90)</f>
        <v>120271.11</v>
      </c>
      <c r="E91" s="131">
        <f>SUM(E85:E90)</f>
        <v>371490.25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80661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75.12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75.12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80661</v>
      </c>
    </row>
    <row r="104" spans="1:7" ht="12.75" thickTop="1" thickBot="1" x14ac:dyDescent="0.25">
      <c r="A104" s="33" t="s">
        <v>765</v>
      </c>
      <c r="C104" s="86">
        <f>C63+C81+C91+C103</f>
        <v>6952531.71</v>
      </c>
      <c r="D104" s="86">
        <f>D63+D81+D91+D103</f>
        <v>229970.39</v>
      </c>
      <c r="E104" s="86">
        <f>E63+E81+E91+E103</f>
        <v>452141.93</v>
      </c>
      <c r="F104" s="86">
        <f>F63+F81+F91+F103</f>
        <v>0</v>
      </c>
      <c r="G104" s="86">
        <f>G63+G81+G103</f>
        <v>88342.69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2613252.14</v>
      </c>
      <c r="D109" s="24" t="s">
        <v>289</v>
      </c>
      <c r="E109" s="95">
        <f>('DOE25'!L276)+('DOE25'!L295)+('DOE25'!L314)</f>
        <v>113382.18999999999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1186093.8399999999</v>
      </c>
      <c r="D110" s="24" t="s">
        <v>289</v>
      </c>
      <c r="E110" s="95">
        <f>('DOE25'!L277)+('DOE25'!L296)+('DOE25'!L315)</f>
        <v>92625.26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71152.69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200137.44</v>
      </c>
      <c r="D112" s="24" t="s">
        <v>289</v>
      </c>
      <c r="E112" s="95">
        <f>+('DOE25'!L279)+('DOE25'!L298)+('DOE25'!L317)</f>
        <v>30139.16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270.42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4070636.11</v>
      </c>
      <c r="D115" s="86">
        <f>SUM(D109:D114)</f>
        <v>0</v>
      </c>
      <c r="E115" s="86">
        <f>SUM(E109:E114)</f>
        <v>236417.03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804924.84000000008</v>
      </c>
      <c r="D118" s="24" t="s">
        <v>289</v>
      </c>
      <c r="E118" s="95">
        <f>+('DOE25'!L281)+('DOE25'!L300)+('DOE25'!L319)</f>
        <v>2887.24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249492.69</v>
      </c>
      <c r="D119" s="24" t="s">
        <v>289</v>
      </c>
      <c r="E119" s="95">
        <f>+('DOE25'!L282)+('DOE25'!L301)+('DOE25'!L320)</f>
        <v>25531.46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519931.21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393951.32999999996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621259.65</v>
      </c>
      <c r="D123" s="24" t="s">
        <v>289</v>
      </c>
      <c r="E123" s="95">
        <f>+('DOE25'!L286)+('DOE25'!L305)+('DOE25'!L324)</f>
        <v>24323.22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236103.30000000002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226379.95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2825663.0199999996</v>
      </c>
      <c r="D128" s="86">
        <f>SUM(D118:D127)</f>
        <v>226379.95</v>
      </c>
      <c r="E128" s="86">
        <f>SUM(E118:E127)</f>
        <v>52741.919999999998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1000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1250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78007.08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10335.61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-7681.6900000000023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161982.98000000001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80661</v>
      </c>
      <c r="D144" s="141">
        <f>SUM(D130:D143)</f>
        <v>0</v>
      </c>
      <c r="E144" s="141">
        <f>SUM(E130:E143)</f>
        <v>162982.98000000001</v>
      </c>
      <c r="F144" s="141">
        <f>SUM(F130:F143)</f>
        <v>0</v>
      </c>
      <c r="G144" s="141">
        <f>SUM(G130:G143)</f>
        <v>1250</v>
      </c>
    </row>
    <row r="145" spans="1:9" ht="12.75" thickTop="1" thickBot="1" x14ac:dyDescent="0.25">
      <c r="A145" s="33" t="s">
        <v>244</v>
      </c>
      <c r="C145" s="86">
        <f>(C115+C128+C144)</f>
        <v>6976960.129999999</v>
      </c>
      <c r="D145" s="86">
        <f>(D115+D128+D144)</f>
        <v>226379.95</v>
      </c>
      <c r="E145" s="86">
        <f>(E115+E128+E144)</f>
        <v>452141.93000000005</v>
      </c>
      <c r="F145" s="86">
        <f>(F115+F128+F144)</f>
        <v>0</v>
      </c>
      <c r="G145" s="86">
        <f>(G115+G128+G144)</f>
        <v>1250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GRS Cooperative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15743</v>
      </c>
    </row>
    <row r="5" spans="1:4" x14ac:dyDescent="0.2">
      <c r="B5" t="s">
        <v>704</v>
      </c>
      <c r="C5" s="179">
        <f>IF('DOE25'!G665+'DOE25'!G670=0,0,ROUND('DOE25'!G672,0))</f>
        <v>14855</v>
      </c>
    </row>
    <row r="6" spans="1:4" x14ac:dyDescent="0.2">
      <c r="B6" t="s">
        <v>62</v>
      </c>
      <c r="C6" s="179">
        <f>IF('DOE25'!H665+'DOE25'!H670=0,0,ROUND('DOE25'!H672,0))</f>
        <v>17646</v>
      </c>
    </row>
    <row r="7" spans="1:4" x14ac:dyDescent="0.2">
      <c r="B7" t="s">
        <v>705</v>
      </c>
      <c r="C7" s="179">
        <f>IF('DOE25'!I665+'DOE25'!I670=0,0,ROUND('DOE25'!I672,0))</f>
        <v>16097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2726634</v>
      </c>
      <c r="D10" s="182">
        <f>ROUND((C10/$C$28)*100,1)</f>
        <v>36.5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1278719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71153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230277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807812</v>
      </c>
      <c r="D15" s="182">
        <f t="shared" ref="D15:D27" si="0">ROUND((C15/$C$28)*100,1)</f>
        <v>10.8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275024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519931</v>
      </c>
      <c r="D17" s="182">
        <f t="shared" si="0"/>
        <v>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393951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645583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236103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270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161982.98000000001</v>
      </c>
      <c r="D26" s="182">
        <f t="shared" si="0"/>
        <v>2.2000000000000002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119349.65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7466789.6300000008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1000</v>
      </c>
    </row>
    <row r="30" spans="1:4" x14ac:dyDescent="0.2">
      <c r="B30" s="187" t="s">
        <v>729</v>
      </c>
      <c r="C30" s="180">
        <f>SUM(C28:C29)</f>
        <v>7467789.6300000008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3596195</v>
      </c>
      <c r="D35" s="182">
        <f t="shared" ref="D35:D40" si="1">ROUND((C35/$C$41)*100,1)</f>
        <v>47.7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409119.16000000061</v>
      </c>
      <c r="D36" s="182">
        <f t="shared" si="1"/>
        <v>5.4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2902241</v>
      </c>
      <c r="D37" s="182">
        <f t="shared" si="1"/>
        <v>38.5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17541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610124</v>
      </c>
      <c r="D39" s="182">
        <f t="shared" si="1"/>
        <v>8.1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75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7535295.1600000001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GRS Cooperative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2016-08-16T22:01:25Z</cp:lastPrinted>
  <dcterms:created xsi:type="dcterms:W3CDTF">1997-12-04T19:04:30Z</dcterms:created>
  <dcterms:modified xsi:type="dcterms:W3CDTF">2016-11-29T14:44:19Z</dcterms:modified>
</cp:coreProperties>
</file>