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E16" i="13" s="1"/>
  <c r="F5" i="13"/>
  <c r="G5" i="13"/>
  <c r="L197" i="1"/>
  <c r="L198" i="1"/>
  <c r="L199" i="1"/>
  <c r="C111" i="2" s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D6" i="13" s="1"/>
  <c r="C6" i="13" s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D12" i="13" s="1"/>
  <c r="C12" i="13" s="1"/>
  <c r="L241" i="1"/>
  <c r="C121" i="2" s="1"/>
  <c r="F14" i="13"/>
  <c r="G14" i="13"/>
  <c r="L207" i="1"/>
  <c r="L225" i="1"/>
  <c r="D14" i="13" s="1"/>
  <c r="C14" i="13" s="1"/>
  <c r="L243" i="1"/>
  <c r="F15" i="13"/>
  <c r="G15" i="13"/>
  <c r="L208" i="1"/>
  <c r="H647" i="1" s="1"/>
  <c r="L226" i="1"/>
  <c r="L244" i="1"/>
  <c r="F17" i="13"/>
  <c r="D17" i="13" s="1"/>
  <c r="C17" i="13" s="1"/>
  <c r="G17" i="13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D29" i="13" s="1"/>
  <c r="C29" i="13" s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E112" i="2" s="1"/>
  <c r="L281" i="1"/>
  <c r="L282" i="1"/>
  <c r="L283" i="1"/>
  <c r="L284" i="1"/>
  <c r="E121" i="2" s="1"/>
  <c r="L285" i="1"/>
  <c r="E122" i="2" s="1"/>
  <c r="L286" i="1"/>
  <c r="L287" i="1"/>
  <c r="L288" i="1"/>
  <c r="E125" i="2" s="1"/>
  <c r="L295" i="1"/>
  <c r="L309" i="1" s="1"/>
  <c r="L296" i="1"/>
  <c r="L297" i="1"/>
  <c r="L298" i="1"/>
  <c r="C13" i="10" s="1"/>
  <c r="L300" i="1"/>
  <c r="C15" i="10" s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131" i="2" s="1"/>
  <c r="L261" i="1"/>
  <c r="C25" i="10" s="1"/>
  <c r="L341" i="1"/>
  <c r="L342" i="1"/>
  <c r="L255" i="1"/>
  <c r="C130" i="2" s="1"/>
  <c r="L336" i="1"/>
  <c r="E130" i="2" s="1"/>
  <c r="C11" i="13"/>
  <c r="C10" i="13"/>
  <c r="C9" i="13"/>
  <c r="L361" i="1"/>
  <c r="L362" i="1" s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9" i="1" s="1"/>
  <c r="F162" i="1"/>
  <c r="G147" i="1"/>
  <c r="G162" i="1"/>
  <c r="H147" i="1"/>
  <c r="H162" i="1"/>
  <c r="H169" i="1" s="1"/>
  <c r="I147" i="1"/>
  <c r="I162" i="1"/>
  <c r="C11" i="10"/>
  <c r="C16" i="10"/>
  <c r="C20" i="10"/>
  <c r="L250" i="1"/>
  <c r="L332" i="1"/>
  <c r="L254" i="1"/>
  <c r="L268" i="1"/>
  <c r="L269" i="1"/>
  <c r="C143" i="2" s="1"/>
  <c r="L349" i="1"/>
  <c r="C26" i="10" s="1"/>
  <c r="L350" i="1"/>
  <c r="I665" i="1"/>
  <c r="I670" i="1"/>
  <c r="G662" i="1"/>
  <c r="H662" i="1"/>
  <c r="I669" i="1"/>
  <c r="C4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L538" i="1"/>
  <c r="I551" i="1" s="1"/>
  <c r="I552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2" i="2"/>
  <c r="A1" i="2"/>
  <c r="A2" i="2"/>
  <c r="C8" i="2"/>
  <c r="C18" i="2" s="1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E62" i="2" s="1"/>
  <c r="E63" i="2" s="1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E103" i="2" s="1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C113" i="2"/>
  <c r="E113" i="2"/>
  <c r="C114" i="2"/>
  <c r="D115" i="2"/>
  <c r="F115" i="2"/>
  <c r="G115" i="2"/>
  <c r="C119" i="2"/>
  <c r="E119" i="2"/>
  <c r="E120" i="2"/>
  <c r="C123" i="2"/>
  <c r="E123" i="2"/>
  <c r="E124" i="2"/>
  <c r="C125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G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I19" i="1"/>
  <c r="G620" i="1" s="1"/>
  <c r="F32" i="1"/>
  <c r="F52" i="1" s="1"/>
  <c r="G32" i="1"/>
  <c r="G52" i="1" s="1"/>
  <c r="H618" i="1" s="1"/>
  <c r="H32" i="1"/>
  <c r="I32" i="1"/>
  <c r="H617" i="1"/>
  <c r="H51" i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K257" i="1" s="1"/>
  <c r="K271" i="1" s="1"/>
  <c r="F257" i="1"/>
  <c r="F271" i="1" s="1"/>
  <c r="F290" i="1"/>
  <c r="G290" i="1"/>
  <c r="H290" i="1"/>
  <c r="I290" i="1"/>
  <c r="F309" i="1"/>
  <c r="F338" i="1" s="1"/>
  <c r="F352" i="1" s="1"/>
  <c r="G309" i="1"/>
  <c r="H309" i="1"/>
  <c r="H338" i="1" s="1"/>
  <c r="H352" i="1" s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H393" i="1"/>
  <c r="I393" i="1"/>
  <c r="I408" i="1" s="1"/>
  <c r="F401" i="1"/>
  <c r="G401" i="1"/>
  <c r="H401" i="1"/>
  <c r="I401" i="1"/>
  <c r="F407" i="1"/>
  <c r="G407" i="1"/>
  <c r="H407" i="1"/>
  <c r="I407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G642" i="1" s="1"/>
  <c r="F452" i="1"/>
  <c r="G452" i="1"/>
  <c r="H452" i="1"/>
  <c r="H461" i="1" s="1"/>
  <c r="H641" i="1" s="1"/>
  <c r="I452" i="1"/>
  <c r="F460" i="1"/>
  <c r="G460" i="1"/>
  <c r="G461" i="1" s="1"/>
  <c r="H640" i="1" s="1"/>
  <c r="H460" i="1"/>
  <c r="I460" i="1"/>
  <c r="F461" i="1"/>
  <c r="F470" i="1"/>
  <c r="G470" i="1"/>
  <c r="H470" i="1"/>
  <c r="I470" i="1"/>
  <c r="I476" i="1" s="1"/>
  <c r="H625" i="1" s="1"/>
  <c r="J470" i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H571" i="1" s="1"/>
  <c r="I560" i="1"/>
  <c r="J560" i="1"/>
  <c r="J571" i="1" s="1"/>
  <c r="K560" i="1"/>
  <c r="K571" i="1" s="1"/>
  <c r="L562" i="1"/>
  <c r="L565" i="1" s="1"/>
  <c r="L563" i="1"/>
  <c r="L564" i="1"/>
  <c r="F565" i="1"/>
  <c r="G565" i="1"/>
  <c r="H565" i="1"/>
  <c r="I565" i="1"/>
  <c r="I571" i="1" s="1"/>
  <c r="J565" i="1"/>
  <c r="K565" i="1"/>
  <c r="L567" i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19" i="1"/>
  <c r="G622" i="1"/>
  <c r="G623" i="1"/>
  <c r="G624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H639" i="1"/>
  <c r="G641" i="1"/>
  <c r="G643" i="1"/>
  <c r="J643" i="1" s="1"/>
  <c r="G644" i="1"/>
  <c r="G645" i="1"/>
  <c r="G650" i="1"/>
  <c r="G651" i="1"/>
  <c r="G652" i="1"/>
  <c r="H652" i="1"/>
  <c r="G653" i="1"/>
  <c r="H653" i="1"/>
  <c r="G654" i="1"/>
  <c r="H654" i="1"/>
  <c r="H655" i="1"/>
  <c r="F192" i="1"/>
  <c r="I257" i="1"/>
  <c r="I271" i="1" s="1"/>
  <c r="G257" i="1"/>
  <c r="G271" i="1" s="1"/>
  <c r="A31" i="12"/>
  <c r="D18" i="2"/>
  <c r="C78" i="2"/>
  <c r="D91" i="2"/>
  <c r="G62" i="2"/>
  <c r="E13" i="13"/>
  <c r="C13" i="13" s="1"/>
  <c r="E78" i="2"/>
  <c r="H112" i="1"/>
  <c r="J639" i="1"/>
  <c r="K605" i="1"/>
  <c r="G648" i="1" s="1"/>
  <c r="I169" i="1"/>
  <c r="G552" i="1"/>
  <c r="H476" i="1"/>
  <c r="H624" i="1" s="1"/>
  <c r="J624" i="1" s="1"/>
  <c r="G476" i="1"/>
  <c r="H623" i="1" s="1"/>
  <c r="J623" i="1" s="1"/>
  <c r="G338" i="1"/>
  <c r="G352" i="1" s="1"/>
  <c r="J140" i="1"/>
  <c r="K549" i="1"/>
  <c r="K550" i="1"/>
  <c r="J552" i="1"/>
  <c r="H140" i="1"/>
  <c r="F22" i="13"/>
  <c r="C22" i="13" s="1"/>
  <c r="H192" i="1"/>
  <c r="L570" i="1"/>
  <c r="G36" i="2"/>
  <c r="H545" i="1"/>
  <c r="J651" i="1" l="1"/>
  <c r="J476" i="1"/>
  <c r="H626" i="1" s="1"/>
  <c r="I461" i="1"/>
  <c r="H642" i="1" s="1"/>
  <c r="J642" i="1" s="1"/>
  <c r="L401" i="1"/>
  <c r="C139" i="2" s="1"/>
  <c r="H408" i="1"/>
  <c r="H644" i="1" s="1"/>
  <c r="J644" i="1" s="1"/>
  <c r="G408" i="1"/>
  <c r="H645" i="1" s="1"/>
  <c r="J645" i="1" s="1"/>
  <c r="J655" i="1"/>
  <c r="E8" i="13"/>
  <c r="C8" i="13" s="1"/>
  <c r="C17" i="10"/>
  <c r="L247" i="1"/>
  <c r="H660" i="1" s="1"/>
  <c r="C109" i="2"/>
  <c r="J647" i="1"/>
  <c r="L211" i="1"/>
  <c r="H257" i="1"/>
  <c r="H271" i="1" s="1"/>
  <c r="C70" i="2"/>
  <c r="C81" i="2" s="1"/>
  <c r="J622" i="1"/>
  <c r="J617" i="1"/>
  <c r="J640" i="1"/>
  <c r="J625" i="1"/>
  <c r="C16" i="13"/>
  <c r="J641" i="1"/>
  <c r="C115" i="2"/>
  <c r="L290" i="1"/>
  <c r="F660" i="1" s="1"/>
  <c r="F664" i="1" s="1"/>
  <c r="K503" i="1"/>
  <c r="L382" i="1"/>
  <c r="G636" i="1" s="1"/>
  <c r="J636" i="1" s="1"/>
  <c r="E118" i="2"/>
  <c r="E128" i="2" s="1"/>
  <c r="E109" i="2"/>
  <c r="E115" i="2" s="1"/>
  <c r="C62" i="2"/>
  <c r="C63" i="2" s="1"/>
  <c r="C29" i="10"/>
  <c r="D15" i="13"/>
  <c r="C15" i="13" s="1"/>
  <c r="L544" i="1"/>
  <c r="D127" i="2"/>
  <c r="D128" i="2" s="1"/>
  <c r="D145" i="2" s="1"/>
  <c r="C122" i="2"/>
  <c r="C118" i="2"/>
  <c r="F662" i="1"/>
  <c r="I662" i="1" s="1"/>
  <c r="H25" i="13"/>
  <c r="F112" i="1"/>
  <c r="C36" i="10" s="1"/>
  <c r="L351" i="1"/>
  <c r="L614" i="1"/>
  <c r="C85" i="2"/>
  <c r="C91" i="2" s="1"/>
  <c r="H661" i="1"/>
  <c r="C21" i="10"/>
  <c r="C12" i="10"/>
  <c r="D5" i="13"/>
  <c r="C5" i="13" s="1"/>
  <c r="K500" i="1"/>
  <c r="G661" i="1"/>
  <c r="K338" i="1"/>
  <c r="K352" i="1" s="1"/>
  <c r="H52" i="1"/>
  <c r="H619" i="1" s="1"/>
  <c r="C35" i="10"/>
  <c r="G649" i="1"/>
  <c r="J649" i="1" s="1"/>
  <c r="L524" i="1"/>
  <c r="J338" i="1"/>
  <c r="J352" i="1" s="1"/>
  <c r="C124" i="2"/>
  <c r="C120" i="2"/>
  <c r="I52" i="1"/>
  <c r="H620" i="1" s="1"/>
  <c r="J620" i="1" s="1"/>
  <c r="C32" i="10"/>
  <c r="K551" i="1"/>
  <c r="K552" i="1" s="1"/>
  <c r="E81" i="2"/>
  <c r="E104" i="2" s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F104" i="2" s="1"/>
  <c r="E50" i="2"/>
  <c r="E51" i="2" s="1"/>
  <c r="C50" i="2"/>
  <c r="F31" i="2"/>
  <c r="C31" i="2"/>
  <c r="E18" i="2"/>
  <c r="E144" i="2"/>
  <c r="F50" i="2"/>
  <c r="F51" i="2" s="1"/>
  <c r="E145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667" i="1"/>
  <c r="G42" i="2"/>
  <c r="G50" i="2" s="1"/>
  <c r="G51" i="2" s="1"/>
  <c r="J51" i="1"/>
  <c r="G16" i="2"/>
  <c r="J19" i="1"/>
  <c r="G621" i="1" s="1"/>
  <c r="F33" i="13"/>
  <c r="G18" i="2"/>
  <c r="F545" i="1"/>
  <c r="H434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I663" i="1"/>
  <c r="C27" i="10"/>
  <c r="C28" i="10" s="1"/>
  <c r="G635" i="1"/>
  <c r="J635" i="1" s="1"/>
  <c r="L408" i="1" l="1"/>
  <c r="C141" i="2"/>
  <c r="C144" i="2" s="1"/>
  <c r="L257" i="1"/>
  <c r="L271" i="1" s="1"/>
  <c r="G632" i="1" s="1"/>
  <c r="J632" i="1" s="1"/>
  <c r="H664" i="1"/>
  <c r="H667" i="1" s="1"/>
  <c r="E33" i="13"/>
  <c r="D35" i="13" s="1"/>
  <c r="C104" i="2"/>
  <c r="F193" i="1"/>
  <c r="G627" i="1" s="1"/>
  <c r="J627" i="1" s="1"/>
  <c r="D31" i="13"/>
  <c r="C31" i="13" s="1"/>
  <c r="L545" i="1"/>
  <c r="C25" i="13"/>
  <c r="H33" i="13"/>
  <c r="I660" i="1"/>
  <c r="L338" i="1"/>
  <c r="L352" i="1" s="1"/>
  <c r="G633" i="1" s="1"/>
  <c r="J633" i="1" s="1"/>
  <c r="C128" i="2"/>
  <c r="C145" i="2" s="1"/>
  <c r="I661" i="1"/>
  <c r="H648" i="1"/>
  <c r="J648" i="1" s="1"/>
  <c r="F672" i="1"/>
  <c r="C4" i="10" s="1"/>
  <c r="F667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G637" i="1" l="1"/>
  <c r="J637" i="1" s="1"/>
  <c r="H646" i="1"/>
  <c r="J646" i="1" s="1"/>
  <c r="H672" i="1"/>
  <c r="C6" i="10" s="1"/>
  <c r="I664" i="1"/>
  <c r="I672" i="1" s="1"/>
  <c r="C7" i="10" s="1"/>
  <c r="D33" i="13"/>
  <c r="D36" i="13" s="1"/>
  <c r="H656" i="1"/>
  <c r="D28" i="10"/>
  <c r="C41" i="10"/>
  <c r="D38" i="10" s="1"/>
  <c r="I667" i="1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<sst xmlns="http://schemas.openxmlformats.org/spreadsheetml/2006/main" count="3956" uniqueCount="914">
  <si>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</si>
  <si>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</si>
  <si>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</si>
  <si>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</si>
  <si>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</si>
  <si>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</si>
  <si>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</si>
  <si>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</si>
  <si>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</si>
  <si>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</si>
  <si>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</si>
  <si>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</si>
  <si>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</si>
  <si>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</si>
  <si>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</si>
  <si>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</si>
  <si>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</si>
  <si>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</si>
  <si>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</si>
  <si>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</si>
  <si>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</si>
  <si>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</si>
  <si>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</si>
  <si>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</si>
  <si>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</si>
  <si>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</si>
  <si>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</si>
  <si>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</si>
  <si>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</si>
  <si>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</si>
  <si>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</si>
  <si>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</si>
  <si>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</si>
  <si>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</si>
  <si>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</si>
  <si>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</si>
  <si>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</si>
  <si>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</si>
  <si>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</si>
  <si>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</si>
  <si>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</si>
  <si>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</si>
  <si>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</si>
  <si>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</si>
  <si>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</si>
  <si>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</si>
  <si>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</si>
  <si>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</si>
  <si>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</si>
  <si>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</si>
  <si>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</si>
  <si>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</si>
  <si>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</si>
  <si>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</si>
  <si>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</si>
  <si>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</si>
  <si>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</si>
  <si>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</si>
  <si>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</si>
  <si>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</si>
  <si>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</si>
  <si>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</si>
  <si>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</si>
  <si>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</si>
  <si>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</si>
  <si>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</si>
  <si>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</si>
  <si>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</si>
  <si>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</si>
  <si>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</si>
  <si>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</si>
  <si>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</si>
  <si>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</si>
  <si>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</si>
  <si>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</si>
  <si>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</si>
  <si>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</si>
  <si>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</si>
  <si>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</si>
  <si>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</si>
  <si>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</si>
  <si>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</si>
  <si>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</si>
  <si>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</si>
  <si>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</si>
  <si>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</si>
  <si>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</si>
  <si>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</si>
  <si>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</si>
  <si>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</si>
  <si>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</si>
  <si>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</si>
  <si>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</si>
  <si>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</si>
  <si>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</si>
  <si>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</si>
  <si>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</si>
  <si>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</si>
  <si>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</si>
  <si>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</si>
  <si>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</si>
  <si>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</si>
  <si>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</si>
  <si>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</si>
  <si>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</si>
  <si>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</si>
  <si>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</si>
  <si>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</si>
  <si>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</si>
  <si>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</si>
  <si>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</si>
  <si>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</si>
  <si>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</si>
  <si>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</si>
  <si>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</si>
  <si>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</si>
  <si>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</si>
  <si>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</si>
  <si>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</si>
  <si>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</si>
  <si>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</si>
  <si>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</si>
  <si>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</si>
  <si>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</si>
  <si>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</si>
  <si>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</si>
  <si>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</si>
  <si>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</si>
  <si>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</si>
  <si>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</si>
  <si>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</si>
  <si>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</si>
  <si>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</si>
  <si>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</si>
  <si>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</si>
  <si>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</si>
  <si>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</si>
  <si>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</si>
  <si>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</si>
  <si>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</si>
  <si>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</si>
  <si>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</si>
  <si>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</si>
  <si>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</si>
  <si>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</si>
  <si>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</si>
  <si>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</si>
  <si>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</si>
  <si>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</si>
  <si>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</si>
  <si>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</si>
  <si>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</si>
  <si>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</si>
  <si>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</si>
  <si>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</si>
  <si>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</si>
  <si>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</si>
  <si>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</si>
  <si>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</si>
  <si>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</si>
  <si>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</si>
  <si>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</si>
  <si>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</si>
  <si>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</si>
  <si>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</si>
  <si>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</si>
  <si>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</si>
  <si>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</si>
  <si>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</si>
  <si>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</si>
  <si>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</si>
  <si>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</si>
  <si>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</si>
  <si>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</si>
  <si>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</si>
  <si>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</si>
  <si>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</si>
  <si>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</si>
  <si>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</si>
  <si>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</si>
  <si>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</si>
  <si>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</si>
  <si>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</si>
  <si>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</si>
  <si>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</si>
  <si>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</si>
  <si>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</si>
  <si>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</si>
  <si>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</si>
  <si>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</si>
  <si>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</si>
  <si>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</si>
  <si>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</si>
  <si>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</si>
  <si>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</si>
  <si>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</si>
  <si>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</si>
  <si>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</si>
  <si>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</si>
  <si>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</si>
  <si>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</si>
  <si>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</si>
  <si>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</si>
  <si>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</si>
  <si>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</si>
  <si>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</si>
  <si>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</si>
  <si>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</si>
  <si>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</si>
  <si>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</si>
  <si>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</si>
  <si>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</si>
  <si>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</si>
  <si>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</si>
  <si>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</si>
  <si>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</si>
  <si>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</si>
  <si>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</si>
  <si>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</si>
  <si>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</si>
  <si>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</si>
  <si>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</si>
  <si>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</si>
  <si>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</si>
  <si>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</si>
  <si>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</si>
  <si>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</si>
  <si>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</si>
  <si>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</si>
  <si>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</si>
  <si>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</si>
  <si>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</si>
  <si>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</si>
  <si>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</si>
  <si>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</si>
  <si>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</si>
  <si>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</si>
  <si>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</si>
  <si>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</si>
  <si>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</si>
  <si>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</si>
  <si>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</si>
  <si>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</si>
  <si>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</si>
  <si>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</si>
  <si>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</si>
  <si>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</si>
  <si>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</si>
  <si>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</si>
  <si>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</si>
  <si>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</si>
  <si>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</si>
  <si>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</si>
  <si>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</si>
  <si>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</si>
  <si>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</si>
  <si>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</si>
  <si>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</si>
  <si>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</si>
  <si>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</si>
  <si>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</si>
  <si>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</si>
  <si>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</si>
  <si>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</si>
  <si>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</si>
  <si>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</si>
  <si>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</si>
  <si>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</si>
  <si>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</si>
  <si>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</si>
  <si>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</si>
  <si>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</si>
  <si>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</si>
  <si>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</si>
  <si>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</si>
  <si>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</si>
  <si>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</si>
  <si>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</si>
  <si>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</si>
  <si>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</si>
  <si>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</si>
  <si>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</si>
  <si>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</si>
  <si>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</si>
  <si>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</si>
  <si>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</si>
  <si>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</si>
  <si>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</si>
  <si>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</si>
  <si>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</si>
  <si>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</si>
  <si>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</si>
  <si>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</si>
  <si>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</si>
  <si>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</si>
  <si>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</si>
  <si>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</si>
  <si>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</si>
  <si>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</si>
  <si>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</si>
  <si>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</si>
  <si>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</si>
  <si>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</si>
  <si>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</si>
  <si>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</si>
  <si>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</si>
  <si>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</si>
  <si>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</si>
  <si>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</si>
  <si>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</si>
  <si>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</si>
  <si>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</si>
  <si>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</si>
  <si>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</si>
  <si>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</si>
  <si>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</si>
  <si>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</si>
  <si>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</si>
  <si>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</si>
  <si>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</si>
  <si>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</si>
  <si>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</si>
  <si>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</si>
  <si>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</si>
  <si>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</si>
  <si>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</si>
  <si>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</si>
  <si>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</si>
  <si>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</si>
  <si>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</si>
  <si>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</si>
  <si>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</si>
  <si>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</si>
  <si>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</si>
  <si>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</si>
  <si>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</si>
  <si>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</si>
  <si>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</si>
  <si>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</si>
  <si>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</si>
  <si>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</si>
  <si>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</si>
  <si>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</si>
  <si>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</si>
  <si>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</si>
  <si>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</si>
  <si>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</si>
  <si>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</si>
  <si>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</si>
  <si>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</si>
  <si>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</si>
  <si>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</si>
  <si>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</si>
  <si>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</si>
  <si>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</si>
  <si>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</si>
  <si>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</si>
  <si>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</si>
  <si>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</si>
  <si>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</si>
  <si>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</si>
  <si>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</si>
  <si>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</si>
  <si>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</si>
  <si>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</si>
  <si>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</si>
  <si>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</si>
  <si>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</si>
  <si>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</si>
  <si>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</si>
  <si>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</si>
  <si>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</si>
  <si>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</si>
  <si>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</si>
  <si>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</si>
  <si>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</si>
  <si>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</si>
  <si>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</si>
  <si>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</si>
  <si>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</si>
  <si>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</si>
  <si>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</si>
  <si>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</si>
  <si>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</si>
  <si>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</si>
  <si>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</si>
  <si>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</si>
  <si>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</si>
  <si>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</si>
  <si>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</si>
  <si>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</si>
  <si>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</si>
  <si>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</si>
  <si>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</si>
  <si>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</si>
  <si>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</si>
  <si>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</si>
  <si>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</si>
  <si>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</si>
  <si>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</si>
  <si>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</si>
  <si>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</si>
  <si>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</si>
  <si>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</si>
  <si>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</si>
  <si>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</si>
  <si>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</si>
  <si>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</si>
  <si>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</si>
  <si>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</si>
  <si>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</si>
  <si>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</si>
  <si>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</si>
  <si>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</si>
  <si>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</si>
  <si>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</si>
  <si>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</si>
  <si>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</si>
  <si>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</si>
  <si>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</si>
  <si>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</si>
  <si>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</si>
  <si>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</si>
  <si>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</si>
  <si>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</si>
  <si>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</si>
  <si>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</si>
  <si>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</si>
  <si>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</si>
  <si>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</si>
  <si>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</si>
  <si>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</si>
  <si>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</si>
  <si>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</si>
  <si>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</si>
  <si>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</si>
  <si>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</si>
  <si>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</si>
  <si>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</si>
  <si>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</si>
  <si>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</si>
  <si>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</si>
  <si>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</si>
  <si>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</si>
  <si>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</si>
  <si>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</si>
  <si>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</si>
  <si>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</si>
  <si>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</si>
  <si>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</si>
  <si>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</si>
  <si>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</si>
  <si>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</si>
  <si>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</si>
  <si>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</si>
  <si>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</si>
  <si>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</si>
  <si>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</si>
  <si>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</si>
  <si>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</si>
  <si>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</si>
  <si>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</si>
  <si>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</si>
  <si>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</si>
  <si>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</si>
  <si>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</si>
  <si>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</si>
  <si>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</si>
  <si>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</si>
  <si>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</si>
  <si>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</si>
  <si>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</si>
  <si>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</si>
  <si>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</si>
  <si>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</si>
  <si>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</si>
  <si>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</si>
  <si>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</si>
  <si>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</si>
  <si>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</si>
  <si>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</si>
  <si>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</si>
  <si>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</si>
  <si>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</si>
  <si>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</si>
  <si>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</si>
  <si>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</si>
  <si>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</si>
  <si>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</si>
  <si>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</si>
  <si>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</si>
  <si>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</si>
  <si>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</si>
  <si>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</si>
  <si>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</si>
  <si>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</si>
  <si>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</si>
  <si>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</si>
  <si>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</si>
  <si>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</si>
  <si>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</si>
  <si>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</si>
  <si>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</si>
  <si>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</si>
  <si>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</si>
  <si>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</si>
  <si>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</si>
  <si>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</si>
  <si>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</si>
  <si>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</si>
  <si>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</si>
  <si>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</si>
  <si>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</si>
  <si>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</si>
  <si>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</si>
  <si>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</si>
  <si>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</si>
  <si>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</si>
  <si>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</si>
  <si>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</si>
  <si>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</si>
  <si>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</si>
  <si>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</si>
  <si>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</si>
  <si>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</si>
  <si>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</si>
  <si>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</si>
  <si>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</si>
  <si>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</si>
  <si>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</si>
  <si>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</si>
  <si>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</si>
  <si>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</si>
  <si>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</si>
  <si>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</si>
  <si>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</si>
  <si>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</si>
  <si>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</si>
  <si>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</si>
  <si>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</si>
  <si>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</si>
  <si>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</si>
  <si>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</si>
  <si>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</si>
  <si>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</si>
  <si>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</si>
  <si>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</si>
  <si>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</si>
  <si>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</si>
  <si>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</si>
  <si>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</si>
  <si>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</si>
  <si>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</si>
  <si>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</si>
  <si>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</si>
  <si>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</si>
  <si>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</si>
  <si>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</si>
  <si>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</si>
  <si>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</si>
  <si>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</si>
  <si>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</si>
  <si>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</si>
  <si>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</si>
  <si>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</si>
  <si>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</si>
  <si>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</si>
  <si>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</si>
  <si>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</si>
  <si>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</si>
  <si>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</si>
  <si>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</si>
  <si>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</si>
  <si>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</si>
  <si>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</si>
  <si>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</si>
  <si>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</si>
  <si>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</si>
  <si>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</si>
  <si>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</si>
  <si>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</si>
  <si>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</si>
  <si>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</si>
  <si>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</si>
  <si>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</si>
  <si>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</si>
  <si>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</si>
  <si>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</si>
  <si>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</si>
  <si>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</si>
  <si>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</si>
  <si>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</si>
  <si>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</si>
  <si>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</si>
  <si>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</si>
  <si>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</si>
  <si>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</si>
  <si>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</si>
  <si>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</si>
  <si>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</si>
  <si>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</si>
  <si>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</si>
  <si>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</si>
  <si>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</si>
  <si>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</si>
  <si>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</si>
  <si>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</si>
  <si>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</si>
  <si>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</si>
  <si>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</si>
  <si>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</si>
  <si>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</si>
  <si>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</si>
  <si>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</si>
  <si>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</si>
  <si>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</si>
  <si>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</si>
  <si>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</si>
  <si>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</si>
  <si>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</si>
  <si>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</si>
  <si>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</si>
  <si>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</si>
  <si>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</si>
  <si>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</si>
  <si>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</si>
  <si>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</si>
  <si>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</si>
  <si>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</si>
  <si>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</si>
  <si>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</si>
  <si>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</si>
  <si>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</si>
  <si>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</si>
  <si>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</si>
  <si>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</si>
  <si>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</si>
  <si>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</si>
  <si>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</si>
  <si>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</si>
  <si>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</si>
  <si>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</si>
  <si>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</si>
  <si>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</si>
  <si>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</si>
  <si>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</si>
  <si>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</si>
  <si>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</si>
  <si>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</si>
  <si>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</si>
  <si>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</si>
  <si>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</si>
  <si>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</si>
  <si>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</si>
  <si>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</si>
  <si>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</si>
  <si>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</si>
  <si>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</si>
  <si>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</si>
  <si>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</si>
  <si>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</si>
  <si>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</si>
  <si>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</si>
  <si>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</si>
  <si>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</si>
  <si>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</si>
  <si>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</si>
  <si>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</si>
  <si>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</si>
  <si>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</si>
  <si>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</si>
  <si>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</si>
  <si>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</si>
  <si>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</si>
  <si>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</si>
  <si>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</si>
  <si>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</si>
  <si>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</si>
  <si>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</si>
  <si>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</si>
  <si>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</si>
  <si>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</si>
  <si>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</si>
  <si>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</si>
  <si>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</si>
  <si>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</si>
  <si>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</si>
  <si>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</si>
  <si>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</si>
  <si>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</si>
  <si>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</si>
  <si>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</si>
  <si>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</si>
  <si>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</si>
  <si>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</si>
  <si>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</si>
  <si>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</si>
  <si>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</si>
  <si>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</si>
  <si>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</si>
  <si>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</si>
  <si>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</si>
  <si>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</si>
  <si>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</si>
  <si>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</si>
  <si>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</si>
  <si>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</si>
  <si>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</si>
  <si>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</si>
  <si>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</si>
  <si>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</si>
  <si>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</si>
  <si>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</si>
  <si>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</si>
  <si>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</si>
  <si>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</si>
  <si>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</si>
  <si>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</si>
  <si>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</si>
  <si>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</si>
  <si>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</si>
  <si>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</si>
  <si>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</si>
  <si>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</si>
  <si>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</si>
  <si>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</si>
  <si>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</si>
  <si>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</si>
  <si>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</si>
  <si>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</si>
  <si>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</si>
  <si>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</si>
  <si>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</si>
  <si>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</si>
  <si>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</si>
  <si>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</si>
  <si>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</si>
  <si>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</si>
  <si>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</si>
  <si>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</si>
  <si>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</si>
  <si>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</si>
  <si>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</si>
  <si>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</si>
  <si>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</si>
  <si>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</si>
  <si>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</si>
  <si>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</si>
  <si>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</si>
  <si>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</si>
  <si>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</si>
  <si>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</si>
  <si>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</si>
  <si>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</si>
  <si>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</si>
  <si>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</si>
  <si>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</si>
  <si>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</si>
  <si>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</si>
  <si>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</si>
  <si>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</si>
  <si>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</si>
  <si>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</si>
  <si>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</si>
  <si>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</si>
  <si>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</si>
  <si>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</si>
  <si>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</si>
  <si>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</si>
  <si>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</si>
  <si>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</si>
  <si>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</si>
  <si>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</si>
  <si>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</si>
  <si>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</si>
  <si>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</si>
  <si>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</si>
  <si>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</si>
  <si>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</si>
  <si>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</si>
  <si>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</si>
  <si>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</si>
  <si>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</si>
  <si>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</si>
  <si>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</si>
  <si>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</si>
  <si>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</si>
  <si>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</si>
  <si>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</si>
  <si>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</si>
  <si>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</si>
  <si>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</si>
  <si>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</si>
  <si>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</si>
  <si>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</si>
  <si>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</si>
  <si>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</si>
  <si>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</si>
  <si>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</si>
  <si>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</si>
  <si>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</si>
  <si>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</si>
  <si>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</si>
  <si>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</si>
  <si>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</si>
  <si>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</si>
  <si>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</si>
  <si>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</si>
  <si>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</si>
  <si>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</si>
  <si>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</si>
  <si>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</si>
  <si>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</si>
  <si>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</si>
  <si>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</si>
  <si>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</si>
  <si>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</si>
  <si>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</si>
  <si>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</si>
  <si>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</si>
  <si>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</si>
  <si>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</si>
  <si>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</si>
  <si>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</si>
  <si>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</si>
  <si>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</si>
  <si>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</si>
  <si>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</si>
  <si>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</si>
  <si>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</si>
  <si>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</si>
  <si>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</si>
  <si>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</si>
  <si>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</si>
  <si>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</si>
  <si>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</si>
  <si>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</si>
  <si>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</si>
  <si>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</si>
  <si>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</si>
  <si>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</si>
  <si>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</si>
  <si>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</si>
  <si>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</si>
  <si>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</si>
  <si>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</si>
  <si>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</si>
  <si>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</si>
  <si>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</si>
  <si>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</si>
  <si>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</si>
  <si>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</si>
  <si>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</si>
  <si>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</si>
  <si>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</si>
  <si>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</si>
  <si>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</si>
  <si>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</si>
  <si>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</si>
  <si>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</si>
  <si>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</si>
  <si>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</si>
  <si>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</si>
  <si>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</si>
  <si>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</si>
  <si>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</si>
  <si>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</si>
  <si>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</si>
  <si>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</si>
  <si>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</si>
  <si>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</si>
  <si>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</si>
  <si>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</si>
  <si>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</si>
  <si>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</si>
  <si>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</si>
  <si>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</si>
  <si>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</si>
  <si>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</si>
  <si>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</si>
  <si>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</si>
  <si>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</si>
  <si>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</si>
  <si>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</si>
  <si>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</si>
  <si>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</si>
  <si>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</si>
  <si>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</si>
  <si>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</si>
  <si>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</si>
  <si>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</si>
  <si>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</si>
  <si>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</si>
  <si>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</si>
  <si>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</si>
  <si>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</si>
  <si>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</si>
  <si>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</si>
  <si>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</si>
  <si>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</si>
  <si>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</si>
  <si>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</si>
  <si>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</si>
  <si>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</si>
  <si>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</si>
  <si>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</si>
  <si>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</si>
  <si>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</si>
  <si>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</si>
  <si>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</si>
  <si>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</si>
  <si>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</si>
  <si>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 xml:space="preserve">                 HARTS LOCATION SCHOOL DISTRICT</t>
  </si>
  <si>
    <t>Just an FYI - Harts Location currently only has one high school student.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</si>
</sst>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75" workbookViewId="0">
      <pane xSplit="5" ySplit="3" topLeftCell="F616" activePane="bottomRight" state="frozen"/>
      <selection pane="topRight" activeCell="F1" sqref="F1"/>
      <selection pane="bottomLeft" activeCell="A4" sqref="A4"/>
      <selection pane="bottomRight" activeCell="H670" sqref="H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236</v>
      </c>
      <c r="C2" s="21">
        <v>236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6060.85</v>
      </c>
      <c r="G9" s="18"/>
      <c r="H9" s="18"/>
      <c r="I9" s="18"/>
      <c r="J9" s="67">
        <f>SUM(I439)</f>
        <v>110961.49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6060.85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110961.49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2794.88</v>
      </c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2794.88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900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110961.49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2365.9699999999998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3265.97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110961.49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6060.85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110961.49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219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219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1.48</v>
      </c>
      <c r="G96" s="18"/>
      <c r="H96" s="18"/>
      <c r="I96" s="18"/>
      <c r="J96" s="18">
        <v>53.07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1.48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53.07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220.48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53.07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35782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35782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35782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2925.07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2925.07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/>
      <c r="I179" s="18"/>
      <c r="J179" s="18">
        <v>6500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6500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6500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38927.550000000003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6553.07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0</v>
      </c>
      <c r="I197" s="18"/>
      <c r="J197" s="18"/>
      <c r="K197" s="18"/>
      <c r="L197" s="19">
        <f>SUM(F197:K197)</f>
        <v>0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>
        <v>0</v>
      </c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0</v>
      </c>
      <c r="I208" s="18"/>
      <c r="J208" s="18"/>
      <c r="K208" s="18"/>
      <c r="L208" s="19">
        <f t="shared" si="0"/>
        <v>0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0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0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30650</v>
      </c>
      <c r="I233" s="18"/>
      <c r="J233" s="18"/>
      <c r="K233" s="18"/>
      <c r="L233" s="19">
        <f>SUM(F233:K233)</f>
        <v>30650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>
        <v>4963.25</v>
      </c>
      <c r="I240" s="18"/>
      <c r="J240" s="18"/>
      <c r="K240" s="18"/>
      <c r="L240" s="19">
        <f t="shared" si="4"/>
        <v>4963.25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180</v>
      </c>
      <c r="I244" s="18"/>
      <c r="J244" s="18"/>
      <c r="K244" s="18"/>
      <c r="L244" s="19">
        <f t="shared" si="4"/>
        <v>180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35793.25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35793.25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35793.25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35793.25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6500</v>
      </c>
      <c r="L266" s="19">
        <f t="shared" si="9"/>
        <v>6500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6500</v>
      </c>
      <c r="L270" s="41">
        <f t="shared" si="9"/>
        <v>6500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35793.25</v>
      </c>
      <c r="I271" s="42">
        <f t="shared" si="11"/>
        <v>0</v>
      </c>
      <c r="J271" s="42">
        <f t="shared" si="11"/>
        <v>0</v>
      </c>
      <c r="K271" s="42">
        <f t="shared" si="11"/>
        <v>6500</v>
      </c>
      <c r="L271" s="42">
        <f t="shared" si="11"/>
        <v>42293.25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1500</v>
      </c>
      <c r="H397" s="18">
        <v>17.16</v>
      </c>
      <c r="I397" s="18"/>
      <c r="J397" s="24" t="s">
        <v>289</v>
      </c>
      <c r="K397" s="24" t="s">
        <v>289</v>
      </c>
      <c r="L397" s="56">
        <f t="shared" si="26"/>
        <v>1517.16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5000</v>
      </c>
      <c r="H398" s="18">
        <v>35.909999999999997</v>
      </c>
      <c r="I398" s="18"/>
      <c r="J398" s="24" t="s">
        <v>289</v>
      </c>
      <c r="K398" s="24" t="s">
        <v>289</v>
      </c>
      <c r="L398" s="56">
        <f t="shared" si="26"/>
        <v>5035.91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6500</v>
      </c>
      <c r="H401" s="47">
        <f>SUM(H395:H400)</f>
        <v>53.069999999999993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6553.07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6500</v>
      </c>
      <c r="H408" s="47">
        <f>H393+H401+H407</f>
        <v>53.069999999999993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6553.07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110961.49</v>
      </c>
      <c r="H439" s="18"/>
      <c r="I439" s="56">
        <f t="shared" ref="I439:I445" si="33">SUM(F439:H439)</f>
        <v>110961.49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110961.49</v>
      </c>
      <c r="H446" s="13">
        <f>SUM(H439:H445)</f>
        <v>0</v>
      </c>
      <c r="I446" s="13">
        <f>SUM(I439:I445)</f>
        <v>110961.49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110961.49</v>
      </c>
      <c r="H459" s="18"/>
      <c r="I459" s="56">
        <f t="shared" si="34"/>
        <v>110961.49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110961.49</v>
      </c>
      <c r="H460" s="83">
        <f>SUM(H454:H459)</f>
        <v>0</v>
      </c>
      <c r="I460" s="83">
        <f>SUM(I454:I459)</f>
        <v>110961.49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110961.49</v>
      </c>
      <c r="H461" s="42">
        <f>H452+H460</f>
        <v>0</v>
      </c>
      <c r="I461" s="42">
        <f>I452+I460</f>
        <v>110961.49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6631.67</v>
      </c>
      <c r="G465" s="18"/>
      <c r="H465" s="18"/>
      <c r="I465" s="18"/>
      <c r="J465" s="18">
        <v>104408.42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38927.550000000003</v>
      </c>
      <c r="G468" s="18"/>
      <c r="H468" s="18"/>
      <c r="I468" s="18"/>
      <c r="J468" s="18">
        <v>6553.07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38927.550000000003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6553.07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42293.25</v>
      </c>
      <c r="G472" s="18"/>
      <c r="H472" s="18"/>
      <c r="I472" s="18"/>
      <c r="J472" s="18">
        <v>0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42293.25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3265.9700000000012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110961.48999999999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>
        <v>0</v>
      </c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575.28</v>
      </c>
      <c r="I528" s="18"/>
      <c r="J528" s="18"/>
      <c r="K528" s="18"/>
      <c r="L528" s="88">
        <f>SUM(F528:K528)</f>
        <v>575.28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575.28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575.28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575.28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575.28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575.28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575.28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575.28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575.28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0</v>
      </c>
      <c r="G575" s="18"/>
      <c r="H575" s="18">
        <v>30650</v>
      </c>
      <c r="I575" s="87">
        <f>SUM(F575:H575)</f>
        <v>30650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0</v>
      </c>
      <c r="I591" s="18"/>
      <c r="J591" s="18">
        <v>180</v>
      </c>
      <c r="K591" s="104">
        <f t="shared" ref="K591:K597" si="48">SUM(H591:J591)</f>
        <v>180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0</v>
      </c>
      <c r="I598" s="108">
        <f>SUM(I591:I597)</f>
        <v>0</v>
      </c>
      <c r="J598" s="108">
        <f>SUM(J591:J597)</f>
        <v>180</v>
      </c>
      <c r="K598" s="108">
        <f>SUM(K591:K597)</f>
        <v>180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6060.85</v>
      </c>
      <c r="H617" s="109">
        <f>SUM(F52)</f>
        <v>6060.85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110961.49</v>
      </c>
      <c r="H621" s="109">
        <f>SUM(J52)</f>
        <v>110961.49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3265.97</v>
      </c>
      <c r="H622" s="109">
        <f>F476</f>
        <v>3265.9700000000012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110961.49</v>
      </c>
      <c r="H626" s="109">
        <f>J476</f>
        <v>110961.48999999999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38927.550000000003</v>
      </c>
      <c r="H627" s="104">
        <f>SUM(F468)</f>
        <v>38927.550000000003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6553.07</v>
      </c>
      <c r="H631" s="104">
        <f>SUM(J468)</f>
        <v>6553.07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42293.25</v>
      </c>
      <c r="H632" s="104">
        <f>SUM(F472)</f>
        <v>42293.25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6553.07</v>
      </c>
      <c r="H637" s="164">
        <f>SUM(J468)</f>
        <v>6553.07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110961.49</v>
      </c>
      <c r="H640" s="104">
        <f>SUM(G461)</f>
        <v>110961.49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110961.49</v>
      </c>
      <c r="H642" s="104">
        <f>SUM(I461)</f>
        <v>110961.49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53.07</v>
      </c>
      <c r="H644" s="104">
        <f>H408</f>
        <v>53.069999999999993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6500</v>
      </c>
      <c r="H645" s="104">
        <f>G408</f>
        <v>6500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6553.07</v>
      </c>
      <c r="H646" s="104">
        <f>L408</f>
        <v>6553.07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180</v>
      </c>
      <c r="H647" s="104">
        <f>L208+L226+L244</f>
        <v>180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0</v>
      </c>
      <c r="H649" s="104">
        <f>H598</f>
        <v>0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180</v>
      </c>
      <c r="H651" s="104">
        <f>J598</f>
        <v>180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6500</v>
      </c>
      <c r="H655" s="104">
        <f>K266+K347</f>
        <v>6500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0</v>
      </c>
      <c r="G660" s="19">
        <f>(L229+L309+L359)</f>
        <v>0</v>
      </c>
      <c r="H660" s="19">
        <f>(L247+L328+L360)</f>
        <v>35793.25</v>
      </c>
      <c r="I660" s="19">
        <f>SUM(F660:H660)</f>
        <v>35793.25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0</v>
      </c>
      <c r="G662" s="19">
        <f>(L226+L306)-(J226+J306)</f>
        <v>0</v>
      </c>
      <c r="H662" s="19">
        <f>(L244+L325)-(J244+J325)</f>
        <v>180</v>
      </c>
      <c r="I662" s="19">
        <f>SUM(F662:H662)</f>
        <v>180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0</v>
      </c>
      <c r="G663" s="199">
        <f>SUM(G575:G587)+SUM(I602:I604)+L612</f>
        <v>0</v>
      </c>
      <c r="H663" s="199">
        <f>SUM(H575:H587)+SUM(J602:J604)+L613</f>
        <v>30650</v>
      </c>
      <c r="I663" s="19">
        <f>SUM(F663:H663)</f>
        <v>30650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4963.25</v>
      </c>
      <c r="I664" s="19">
        <f>I660-SUM(I661:I663)</f>
        <v>4963.25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-4963.25</v>
      </c>
      <c r="I669" s="19">
        <f>SUM(F669:H669)</f>
        <v>-4963.25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4" sqref="B4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 xml:space="preserve">                 HARTS LOCATION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 xml:space="preserve">                 HARTS LOCATION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30650</v>
      </c>
      <c r="D5" s="20">
        <f>SUM('DOE25'!L197:L200)+SUM('DOE25'!L215:L218)+SUM('DOE25'!L233:L236)-F5-G5</f>
        <v>30650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3466</v>
      </c>
      <c r="D8" s="243"/>
      <c r="E8" s="20">
        <f>'DOE25'!L204+'DOE25'!L222+'DOE25'!L240-F8-G8-D9-D11</f>
        <v>3466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567.25</v>
      </c>
      <c r="D9" s="244">
        <v>567.25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1000</v>
      </c>
      <c r="D10" s="243"/>
      <c r="E10" s="244">
        <v>1000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930</v>
      </c>
      <c r="D11" s="244">
        <v>930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180</v>
      </c>
      <c r="D15" s="20">
        <f>'DOE25'!L208+'DOE25'!L226+'DOE25'!L244-F15-G15</f>
        <v>180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32327.25</v>
      </c>
      <c r="E33" s="246">
        <f>SUM(E5:E31)</f>
        <v>4466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4466</v>
      </c>
      <c r="E35" s="249"/>
    </row>
    <row r="36" spans="2:8" ht="12" thickTop="1" x14ac:dyDescent="0.2">
      <c r="B36" t="s">
        <v>815</v>
      </c>
      <c r="D36" s="20">
        <f>D33</f>
        <v>32327.25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   HARTS LOCATION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6060.85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110961.49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6060.85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110961.49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2794.88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2794.88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900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110961.49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2365.9699999999998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3265.97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110961.49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6060.85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110961.49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219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53.07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1.48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53.07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220.48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53.07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35782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35782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35782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2925.07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2925.07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6500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6500</v>
      </c>
    </row>
    <row r="104" spans="1:7" ht="12.75" thickTop="1" thickBot="1" x14ac:dyDescent="0.25">
      <c r="A104" s="33" t="s">
        <v>765</v>
      </c>
      <c r="C104" s="86">
        <f>C63+C81+C91+C103</f>
        <v>38927.550000000003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6553.07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30650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30650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4963.25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5143.25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6553.07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-53.069999999999709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6500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42293.25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 xml:space="preserve">                 HARTS LOCATION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30650</v>
      </c>
      <c r="D10" s="182">
        <f>ROUND((C10/$C$28)*100,1)</f>
        <v>85.6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4963</v>
      </c>
      <c r="D17" s="182">
        <f t="shared" si="0"/>
        <v>13.9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180</v>
      </c>
      <c r="D21" s="182">
        <f t="shared" si="0"/>
        <v>0.5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35793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35793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219</v>
      </c>
      <c r="D35" s="182">
        <f t="shared" ref="D35:D40" si="1">ROUND((C35/$C$41)*100,1)</f>
        <v>0.6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54.550000000000011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35782</v>
      </c>
      <c r="D37" s="182">
        <f t="shared" si="1"/>
        <v>91.8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2925</v>
      </c>
      <c r="D39" s="182">
        <f t="shared" si="1"/>
        <v>7.5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38980.550000000003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B51" sqref="B51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 xml:space="preserve">                 HARTS LOCATION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2016-09-13T18:40:09Z</cp:lastPrinted>
  <dcterms:created xsi:type="dcterms:W3CDTF">1997-12-04T19:04:30Z</dcterms:created>
  <dcterms:modified xsi:type="dcterms:W3CDTF">2016-09-13T18:40:15Z</dcterms:modified>
</cp:coreProperties>
</file>