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C109" i="2" s="1"/>
  <c r="L198" i="1"/>
  <c r="C110" i="2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29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E85" i="2" s="1"/>
  <c r="H162" i="1"/>
  <c r="I147" i="1"/>
  <c r="I169" i="1" s="1"/>
  <c r="I162" i="1"/>
  <c r="C12" i="10"/>
  <c r="C18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I661" i="1" s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E114" i="2"/>
  <c r="D115" i="2"/>
  <c r="F115" i="2"/>
  <c r="G115" i="2"/>
  <c r="E118" i="2"/>
  <c r="E119" i="2"/>
  <c r="C120" i="2"/>
  <c r="E120" i="2"/>
  <c r="C121" i="2"/>
  <c r="E121" i="2"/>
  <c r="E122" i="2"/>
  <c r="E123" i="2"/>
  <c r="E124" i="2"/>
  <c r="E125" i="2"/>
  <c r="D127" i="2"/>
  <c r="D128" i="2" s="1"/>
  <c r="F128" i="2"/>
  <c r="G128" i="2"/>
  <c r="C130" i="2"/>
  <c r="E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I211" i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H408" i="1"/>
  <c r="H644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H460" i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J624" i="1" s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G641" i="1"/>
  <c r="H641" i="1"/>
  <c r="G643" i="1"/>
  <c r="H643" i="1"/>
  <c r="G644" i="1"/>
  <c r="G645" i="1"/>
  <c r="H645" i="1"/>
  <c r="G651" i="1"/>
  <c r="G652" i="1"/>
  <c r="H652" i="1"/>
  <c r="G653" i="1"/>
  <c r="H653" i="1"/>
  <c r="G654" i="1"/>
  <c r="H654" i="1"/>
  <c r="H655" i="1"/>
  <c r="L256" i="1"/>
  <c r="G164" i="2"/>
  <c r="D62" i="2"/>
  <c r="D18" i="13"/>
  <c r="C18" i="13" s="1"/>
  <c r="D17" i="13"/>
  <c r="C17" i="13" s="1"/>
  <c r="F78" i="2"/>
  <c r="F81" i="2" s="1"/>
  <c r="C78" i="2"/>
  <c r="D50" i="2"/>
  <c r="F18" i="2"/>
  <c r="G156" i="2"/>
  <c r="E103" i="2"/>
  <c r="E62" i="2"/>
  <c r="E63" i="2" s="1"/>
  <c r="D19" i="13"/>
  <c r="C19" i="13" s="1"/>
  <c r="E78" i="2"/>
  <c r="E81" i="2" s="1"/>
  <c r="F112" i="1"/>
  <c r="J641" i="1"/>
  <c r="J571" i="1"/>
  <c r="D81" i="2"/>
  <c r="J643" i="1"/>
  <c r="F476" i="1"/>
  <c r="H622" i="1" s="1"/>
  <c r="G476" i="1"/>
  <c r="H623" i="1" s="1"/>
  <c r="J623" i="1" s="1"/>
  <c r="G338" i="1"/>
  <c r="G352" i="1" s="1"/>
  <c r="F169" i="1"/>
  <c r="F571" i="1"/>
  <c r="I552" i="1"/>
  <c r="G22" i="2"/>
  <c r="H552" i="1"/>
  <c r="L401" i="1"/>
  <c r="C139" i="2" s="1"/>
  <c r="F22" i="13"/>
  <c r="H25" i="13"/>
  <c r="C25" i="13" s="1"/>
  <c r="H571" i="1"/>
  <c r="F338" i="1"/>
  <c r="F352" i="1" s="1"/>
  <c r="F552" i="1"/>
  <c r="E16" i="13"/>
  <c r="J655" i="1"/>
  <c r="J645" i="1"/>
  <c r="I571" i="1"/>
  <c r="G36" i="2"/>
  <c r="L565" i="1"/>
  <c r="C22" i="13"/>
  <c r="H33" i="13"/>
  <c r="J552" i="1" l="1"/>
  <c r="H545" i="1"/>
  <c r="K545" i="1"/>
  <c r="K549" i="1"/>
  <c r="J545" i="1"/>
  <c r="J622" i="1"/>
  <c r="F461" i="1"/>
  <c r="H639" i="1" s="1"/>
  <c r="K271" i="1"/>
  <c r="L351" i="1"/>
  <c r="J644" i="1"/>
  <c r="L393" i="1"/>
  <c r="C138" i="2" s="1"/>
  <c r="G62" i="2"/>
  <c r="G63" i="2" s="1"/>
  <c r="G104" i="2" s="1"/>
  <c r="J640" i="1"/>
  <c r="K598" i="1"/>
  <c r="G647" i="1" s="1"/>
  <c r="F662" i="1"/>
  <c r="G649" i="1"/>
  <c r="J649" i="1" s="1"/>
  <c r="H647" i="1"/>
  <c r="C124" i="2"/>
  <c r="H660" i="1"/>
  <c r="H664" i="1" s="1"/>
  <c r="H667" i="1" s="1"/>
  <c r="L247" i="1"/>
  <c r="C17" i="10"/>
  <c r="E128" i="2"/>
  <c r="J338" i="1"/>
  <c r="J352" i="1" s="1"/>
  <c r="C10" i="10"/>
  <c r="E115" i="2"/>
  <c r="A13" i="12"/>
  <c r="L290" i="1"/>
  <c r="L338" i="1" s="1"/>
  <c r="D14" i="13"/>
  <c r="C14" i="13" s="1"/>
  <c r="E8" i="13"/>
  <c r="C8" i="13" s="1"/>
  <c r="C118" i="2"/>
  <c r="I257" i="1"/>
  <c r="I271" i="1" s="1"/>
  <c r="D5" i="13"/>
  <c r="C5" i="13" s="1"/>
  <c r="F257" i="1"/>
  <c r="F271" i="1" s="1"/>
  <c r="G192" i="1"/>
  <c r="C91" i="2"/>
  <c r="H169" i="1"/>
  <c r="C35" i="10"/>
  <c r="D18" i="2"/>
  <c r="C18" i="2"/>
  <c r="J639" i="1"/>
  <c r="J617" i="1"/>
  <c r="C16" i="13"/>
  <c r="K550" i="1"/>
  <c r="H271" i="1"/>
  <c r="D29" i="13"/>
  <c r="C29" i="13" s="1"/>
  <c r="C81" i="2"/>
  <c r="L534" i="1"/>
  <c r="K500" i="1"/>
  <c r="I460" i="1"/>
  <c r="I452" i="1"/>
  <c r="I446" i="1"/>
  <c r="G642" i="1" s="1"/>
  <c r="C123" i="2"/>
  <c r="C119" i="2"/>
  <c r="C112" i="2"/>
  <c r="C115" i="2" s="1"/>
  <c r="F85" i="2"/>
  <c r="L211" i="1"/>
  <c r="C20" i="10"/>
  <c r="C16" i="10"/>
  <c r="C11" i="10"/>
  <c r="E13" i="13"/>
  <c r="C13" i="13" s="1"/>
  <c r="C26" i="10"/>
  <c r="G650" i="1"/>
  <c r="J650" i="1" s="1"/>
  <c r="K503" i="1"/>
  <c r="L382" i="1"/>
  <c r="G636" i="1" s="1"/>
  <c r="J636" i="1" s="1"/>
  <c r="K338" i="1"/>
  <c r="K352" i="1" s="1"/>
  <c r="F130" i="2"/>
  <c r="F144" i="2" s="1"/>
  <c r="F145" i="2" s="1"/>
  <c r="G81" i="2"/>
  <c r="C62" i="2"/>
  <c r="C63" i="2" s="1"/>
  <c r="D56" i="2"/>
  <c r="D63" i="2" s="1"/>
  <c r="G662" i="1"/>
  <c r="I662" i="1" s="1"/>
  <c r="C19" i="10"/>
  <c r="C15" i="10"/>
  <c r="G112" i="1"/>
  <c r="C36" i="10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L407" i="1"/>
  <c r="C140" i="2" s="1"/>
  <c r="L571" i="1"/>
  <c r="I192" i="1"/>
  <c r="E91" i="2"/>
  <c r="E104" i="2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L545" i="1" l="1"/>
  <c r="K552" i="1"/>
  <c r="L352" i="1"/>
  <c r="G633" i="1" s="1"/>
  <c r="J633" i="1" s="1"/>
  <c r="L408" i="1"/>
  <c r="C141" i="2"/>
  <c r="C144" i="2" s="1"/>
  <c r="I461" i="1"/>
  <c r="H642" i="1" s="1"/>
  <c r="J647" i="1"/>
  <c r="C128" i="2"/>
  <c r="G667" i="1"/>
  <c r="H672" i="1"/>
  <c r="C6" i="10" s="1"/>
  <c r="L257" i="1"/>
  <c r="L271" i="1" s="1"/>
  <c r="G632" i="1" s="1"/>
  <c r="J632" i="1" s="1"/>
  <c r="E145" i="2"/>
  <c r="H648" i="1"/>
  <c r="J648" i="1" s="1"/>
  <c r="C104" i="2"/>
  <c r="J642" i="1"/>
  <c r="C28" i="10"/>
  <c r="D23" i="10" s="1"/>
  <c r="D31" i="13"/>
  <c r="C31" i="13" s="1"/>
  <c r="F660" i="1"/>
  <c r="D104" i="2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37" i="1"/>
  <c r="J637" i="1" s="1"/>
  <c r="H646" i="1"/>
  <c r="J646" i="1" s="1"/>
  <c r="D33" i="13"/>
  <c r="D36" i="13" s="1"/>
  <c r="D13" i="10"/>
  <c r="D21" i="10"/>
  <c r="D19" i="10"/>
  <c r="D15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F664" i="1"/>
  <c r="I660" i="1"/>
  <c r="I664" i="1" s="1"/>
  <c r="I672" i="1" s="1"/>
  <c r="C7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<sst xmlns="http://schemas.openxmlformats.org/spreadsheetml/2006/main" count="3958" uniqueCount="914">
  <si>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</si>
  <si>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</si>
  <si>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</si>
  <si>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</si>
  <si>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</si>
  <si>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</si>
  <si>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</si>
  <si>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</si>
  <si>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</si>
  <si>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</si>
  <si>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</si>
  <si>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</si>
  <si>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</si>
  <si>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</si>
  <si>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</si>
  <si>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</si>
  <si>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</si>
  <si>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</si>
  <si>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</si>
  <si>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</si>
  <si>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</si>
  <si>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</si>
  <si>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</si>
  <si>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</si>
  <si>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</si>
  <si>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</si>
  <si>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</si>
  <si>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</si>
  <si>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</si>
  <si>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</si>
  <si>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</si>
  <si>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</si>
  <si>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</si>
  <si>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</si>
  <si>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</si>
  <si>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</si>
  <si>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</si>
  <si>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</si>
  <si>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</si>
  <si>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</si>
  <si>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</si>
  <si>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</si>
  <si>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</si>
  <si>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</si>
  <si>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</si>
  <si>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</si>
  <si>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</si>
  <si>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</si>
  <si>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</si>
  <si>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</si>
  <si>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</si>
  <si>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</si>
  <si>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</si>
  <si>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</si>
  <si>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</si>
  <si>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</si>
  <si>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</si>
  <si>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</si>
  <si>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</si>
  <si>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</si>
  <si>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</si>
  <si>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</si>
  <si>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</si>
  <si>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</si>
  <si>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</si>
  <si>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</si>
  <si>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</si>
  <si>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</si>
  <si>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</si>
  <si>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</si>
  <si>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</si>
  <si>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</si>
  <si>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</si>
  <si>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</si>
  <si>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</si>
  <si>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</si>
  <si>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</si>
  <si>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</si>
  <si>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</si>
  <si>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</si>
  <si>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</si>
  <si>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</si>
  <si>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</si>
  <si>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</si>
  <si>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</si>
  <si>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</si>
  <si>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</si>
  <si>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</si>
  <si>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</si>
  <si>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</si>
  <si>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</si>
  <si>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</si>
  <si>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</si>
  <si>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</si>
  <si>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</si>
  <si>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</si>
  <si>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</si>
  <si>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</si>
  <si>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</si>
  <si>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</si>
  <si>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</si>
  <si>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</si>
  <si>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</si>
  <si>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</si>
  <si>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</si>
  <si>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</si>
  <si>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</si>
  <si>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</si>
  <si>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</si>
  <si>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</si>
  <si>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</si>
  <si>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</si>
  <si>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</si>
  <si>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</si>
  <si>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</si>
  <si>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</si>
  <si>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</si>
  <si>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</si>
  <si>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</si>
  <si>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</si>
  <si>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</si>
  <si>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</si>
  <si>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</si>
  <si>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</si>
  <si>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</si>
  <si>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</si>
  <si>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</si>
  <si>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</si>
  <si>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</si>
  <si>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</si>
  <si>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</si>
  <si>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</si>
  <si>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</si>
  <si>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</si>
  <si>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</si>
  <si>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</si>
  <si>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</si>
  <si>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</si>
  <si>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</si>
  <si>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</si>
  <si>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</si>
  <si>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</si>
  <si>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</si>
  <si>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</si>
  <si>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</si>
  <si>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</si>
  <si>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</si>
  <si>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</si>
  <si>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</si>
  <si>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</si>
  <si>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</si>
  <si>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</si>
  <si>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</si>
  <si>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</si>
  <si>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</si>
  <si>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</si>
  <si>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</si>
  <si>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</si>
  <si>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</si>
  <si>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</si>
  <si>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</si>
  <si>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</si>
  <si>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</si>
  <si>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</si>
  <si>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</si>
  <si>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</si>
  <si>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</si>
  <si>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</si>
  <si>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</si>
  <si>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</si>
  <si>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</si>
  <si>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</si>
  <si>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</si>
  <si>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</si>
  <si>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</si>
  <si>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</si>
  <si>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</si>
  <si>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</si>
  <si>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</si>
  <si>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</si>
  <si>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</si>
  <si>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</si>
  <si>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</si>
  <si>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</si>
  <si>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</si>
  <si>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</si>
  <si>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</si>
  <si>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</si>
  <si>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</si>
  <si>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</si>
  <si>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</si>
  <si>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</si>
  <si>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</si>
  <si>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</si>
  <si>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</si>
  <si>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</si>
  <si>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</si>
  <si>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</si>
  <si>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</si>
  <si>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</si>
  <si>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</si>
  <si>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</si>
  <si>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</si>
  <si>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</si>
  <si>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</si>
  <si>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</si>
  <si>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</si>
  <si>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</si>
  <si>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</si>
  <si>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</si>
  <si>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</si>
  <si>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</si>
  <si>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</si>
  <si>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</si>
  <si>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</si>
  <si>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</si>
  <si>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</si>
  <si>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</si>
  <si>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</si>
  <si>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</si>
  <si>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</si>
  <si>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</si>
  <si>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</si>
  <si>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</si>
  <si>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</si>
  <si>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</si>
  <si>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</si>
  <si>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</si>
  <si>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</si>
  <si>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</si>
  <si>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</si>
  <si>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</si>
  <si>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</si>
  <si>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</si>
  <si>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</si>
  <si>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</si>
  <si>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</si>
  <si>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</si>
  <si>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</si>
  <si>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</si>
  <si>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</si>
  <si>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</si>
  <si>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</si>
  <si>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</si>
  <si>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</si>
  <si>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</si>
  <si>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</si>
  <si>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</si>
  <si>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</si>
  <si>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</si>
  <si>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</si>
  <si>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</si>
  <si>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</si>
  <si>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</si>
  <si>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</si>
  <si>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</si>
  <si>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</si>
  <si>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</si>
  <si>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</si>
  <si>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</si>
  <si>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</si>
  <si>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</si>
  <si>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</si>
  <si>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</si>
  <si>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</si>
  <si>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</si>
  <si>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</si>
  <si>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</si>
  <si>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</si>
  <si>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</si>
  <si>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</si>
  <si>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</si>
  <si>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</si>
  <si>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</si>
  <si>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</si>
  <si>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</si>
  <si>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</si>
  <si>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</si>
  <si>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</si>
  <si>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</si>
  <si>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</si>
  <si>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</si>
  <si>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</si>
  <si>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</si>
  <si>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</si>
  <si>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</si>
  <si>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</si>
  <si>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</si>
  <si>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</si>
  <si>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</si>
  <si>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</si>
  <si>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</si>
  <si>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</si>
  <si>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</si>
  <si>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</si>
  <si>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</si>
  <si>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</si>
  <si>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</si>
  <si>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</si>
  <si>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</si>
  <si>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</si>
  <si>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</si>
  <si>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</si>
  <si>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</si>
  <si>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</si>
  <si>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</si>
  <si>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</si>
  <si>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</si>
  <si>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</si>
  <si>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</si>
  <si>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</si>
  <si>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</si>
  <si>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</si>
  <si>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</si>
  <si>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</si>
  <si>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</si>
  <si>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</si>
  <si>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</si>
  <si>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</si>
  <si>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</si>
  <si>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</si>
  <si>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</si>
  <si>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</si>
  <si>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</si>
  <si>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</si>
  <si>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</si>
  <si>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</si>
  <si>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</si>
  <si>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</si>
  <si>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</si>
  <si>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</si>
  <si>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</si>
  <si>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</si>
  <si>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</si>
  <si>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</si>
  <si>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</si>
  <si>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</si>
  <si>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</si>
  <si>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</si>
  <si>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</si>
  <si>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</si>
  <si>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</si>
  <si>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</si>
  <si>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</si>
  <si>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</si>
  <si>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</si>
  <si>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</si>
  <si>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</si>
  <si>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</si>
  <si>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</si>
  <si>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</si>
  <si>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</si>
  <si>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</si>
  <si>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</si>
  <si>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</si>
  <si>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</si>
  <si>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</si>
  <si>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</si>
  <si>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</si>
  <si>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</si>
  <si>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</si>
  <si>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</si>
  <si>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</si>
  <si>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</si>
  <si>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</si>
  <si>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</si>
  <si>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</si>
  <si>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</si>
  <si>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</si>
  <si>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</si>
  <si>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</si>
  <si>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</si>
  <si>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</si>
  <si>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</si>
  <si>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</si>
  <si>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</si>
  <si>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</si>
  <si>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</si>
  <si>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</si>
  <si>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</si>
  <si>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</si>
  <si>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</si>
  <si>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</si>
  <si>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</si>
  <si>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</si>
  <si>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</si>
  <si>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</si>
  <si>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</si>
  <si>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</si>
  <si>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</si>
  <si>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</si>
  <si>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</si>
  <si>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</si>
  <si>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</si>
  <si>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</si>
  <si>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</si>
  <si>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</si>
  <si>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</si>
  <si>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</si>
  <si>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</si>
  <si>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</si>
  <si>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</si>
  <si>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</si>
  <si>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</si>
  <si>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</si>
  <si>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</si>
  <si>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</si>
  <si>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</si>
  <si>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</si>
  <si>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</si>
  <si>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</si>
  <si>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</si>
  <si>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</si>
  <si>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</si>
  <si>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</si>
  <si>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</si>
  <si>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</si>
  <si>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</si>
  <si>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</si>
  <si>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</si>
  <si>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</si>
  <si>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</si>
  <si>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</si>
  <si>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</si>
  <si>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</si>
  <si>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</si>
  <si>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</si>
  <si>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</si>
  <si>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</si>
  <si>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</si>
  <si>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</si>
  <si>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</si>
  <si>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</si>
  <si>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</si>
  <si>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</si>
  <si>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</si>
  <si>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</si>
  <si>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</si>
  <si>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</si>
  <si>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</si>
  <si>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</si>
  <si>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</si>
  <si>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</si>
  <si>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</si>
  <si>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</si>
  <si>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</si>
  <si>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</si>
  <si>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</si>
  <si>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</si>
  <si>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</si>
  <si>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</si>
  <si>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</si>
  <si>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</si>
  <si>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</si>
  <si>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</si>
  <si>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</si>
  <si>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</si>
  <si>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</si>
  <si>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</si>
  <si>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</si>
  <si>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</si>
  <si>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</si>
  <si>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</si>
  <si>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</si>
  <si>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</si>
  <si>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</si>
  <si>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</si>
  <si>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</si>
  <si>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</si>
  <si>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</si>
  <si>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</si>
  <si>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</si>
  <si>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</si>
  <si>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</si>
  <si>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</si>
  <si>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</si>
  <si>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</si>
  <si>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</si>
  <si>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</si>
  <si>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</si>
  <si>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</si>
  <si>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</si>
  <si>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</si>
  <si>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</si>
  <si>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</si>
  <si>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</si>
  <si>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</si>
  <si>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</si>
  <si>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</si>
  <si>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</si>
  <si>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</si>
  <si>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</si>
  <si>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</si>
  <si>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</si>
  <si>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</si>
  <si>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</si>
  <si>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</si>
  <si>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</si>
  <si>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</si>
  <si>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</si>
  <si>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</si>
  <si>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</si>
  <si>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</si>
  <si>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</si>
  <si>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</si>
  <si>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</si>
  <si>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</si>
  <si>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</si>
  <si>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</si>
  <si>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</si>
  <si>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</si>
  <si>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</si>
  <si>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</si>
  <si>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</si>
  <si>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</si>
  <si>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</si>
  <si>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</si>
  <si>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</si>
  <si>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</si>
  <si>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</si>
  <si>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</si>
  <si>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</si>
  <si>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</si>
  <si>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</si>
  <si>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</si>
  <si>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</si>
  <si>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</si>
  <si>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</si>
  <si>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</si>
  <si>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</si>
  <si>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</si>
  <si>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</si>
  <si>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</si>
  <si>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</si>
  <si>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</si>
  <si>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</si>
  <si>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</si>
  <si>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</si>
  <si>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</si>
  <si>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</si>
  <si>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</si>
  <si>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</si>
  <si>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</si>
  <si>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</si>
  <si>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</si>
  <si>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</si>
  <si>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</si>
  <si>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</si>
  <si>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</si>
  <si>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</si>
  <si>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</si>
  <si>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</si>
  <si>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</si>
  <si>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</si>
  <si>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</si>
  <si>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</si>
  <si>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</si>
  <si>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</si>
  <si>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</si>
  <si>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</si>
  <si>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</si>
  <si>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</si>
  <si>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</si>
  <si>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</si>
  <si>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</si>
  <si>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</si>
  <si>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</si>
  <si>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</si>
  <si>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</si>
  <si>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</si>
  <si>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</si>
  <si>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</si>
  <si>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</si>
  <si>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</si>
  <si>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</si>
  <si>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</si>
  <si>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</si>
  <si>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</si>
  <si>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</si>
  <si>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</si>
  <si>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</si>
  <si>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</si>
  <si>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</si>
  <si>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</si>
  <si>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</si>
  <si>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</si>
  <si>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</si>
  <si>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</si>
  <si>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</si>
  <si>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</si>
  <si>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</si>
  <si>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</si>
  <si>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</si>
  <si>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</si>
  <si>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</si>
  <si>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</si>
  <si>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</si>
  <si>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</si>
  <si>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</si>
  <si>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</si>
  <si>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</si>
  <si>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</si>
  <si>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</si>
  <si>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</si>
  <si>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</si>
  <si>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</si>
  <si>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</si>
  <si>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</si>
  <si>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</si>
  <si>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</si>
  <si>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</si>
  <si>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</si>
  <si>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</si>
  <si>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</si>
  <si>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</si>
  <si>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</si>
  <si>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</si>
  <si>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</si>
  <si>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</si>
  <si>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</si>
  <si>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</si>
  <si>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</si>
  <si>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</si>
  <si>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</si>
  <si>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</si>
  <si>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</si>
  <si>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</si>
  <si>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</si>
  <si>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</si>
  <si>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</si>
  <si>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</si>
  <si>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</si>
  <si>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</si>
  <si>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</si>
  <si>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</si>
  <si>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</si>
  <si>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</si>
  <si>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</si>
  <si>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</si>
  <si>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</si>
  <si>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</si>
  <si>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</si>
  <si>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</si>
  <si>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</si>
  <si>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</si>
  <si>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</si>
  <si>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</si>
  <si>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</si>
  <si>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</si>
  <si>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</si>
  <si>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</si>
  <si>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</si>
  <si>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</si>
  <si>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</si>
  <si>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</si>
  <si>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</si>
  <si>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</si>
  <si>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</si>
  <si>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</si>
  <si>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</si>
  <si>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</si>
  <si>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</si>
  <si>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</si>
  <si>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</si>
  <si>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</si>
  <si>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</si>
  <si>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</si>
  <si>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</si>
  <si>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</si>
  <si>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</si>
  <si>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</si>
  <si>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</si>
  <si>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</si>
  <si>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</si>
  <si>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</si>
  <si>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</si>
  <si>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</si>
  <si>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</si>
  <si>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</si>
  <si>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</si>
  <si>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</si>
  <si>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</si>
  <si>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</si>
  <si>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</si>
  <si>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</si>
  <si>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</si>
  <si>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</si>
  <si>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</si>
  <si>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</si>
  <si>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</si>
  <si>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</si>
  <si>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</si>
  <si>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</si>
  <si>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</si>
  <si>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</si>
  <si>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</si>
  <si>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</si>
  <si>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</si>
  <si>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</si>
  <si>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</si>
  <si>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</si>
  <si>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</si>
  <si>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</si>
  <si>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</si>
  <si>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</si>
  <si>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</si>
  <si>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</si>
  <si>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</si>
  <si>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</si>
  <si>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</si>
  <si>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</si>
  <si>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</si>
  <si>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</si>
  <si>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</si>
  <si>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</si>
  <si>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</si>
  <si>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</si>
  <si>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</si>
  <si>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</si>
  <si>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</si>
  <si>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</si>
  <si>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</si>
  <si>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</si>
  <si>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</si>
  <si>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</si>
  <si>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</si>
  <si>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</si>
  <si>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</si>
  <si>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</si>
  <si>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</si>
  <si>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</si>
  <si>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</si>
  <si>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</si>
  <si>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</si>
  <si>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</si>
  <si>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</si>
  <si>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</si>
  <si>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</si>
  <si>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</si>
  <si>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</si>
  <si>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</si>
  <si>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</si>
  <si>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</si>
  <si>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</si>
  <si>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</si>
  <si>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</si>
  <si>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</si>
  <si>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</si>
  <si>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</si>
  <si>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</si>
  <si>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</si>
  <si>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</si>
  <si>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</si>
  <si>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</si>
  <si>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</si>
  <si>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</si>
  <si>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</si>
  <si>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</si>
  <si>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</si>
  <si>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</si>
  <si>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</si>
  <si>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</si>
  <si>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</si>
  <si>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</si>
  <si>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</si>
  <si>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</si>
  <si>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</si>
  <si>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</si>
  <si>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</si>
  <si>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</si>
  <si>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</si>
  <si>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</si>
  <si>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</si>
  <si>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</si>
  <si>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</si>
  <si>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</si>
  <si>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</si>
  <si>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</si>
  <si>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</si>
  <si>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</si>
  <si>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</si>
  <si>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</si>
  <si>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</si>
  <si>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</si>
  <si>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</si>
  <si>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</si>
  <si>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</si>
  <si>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</si>
  <si>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</si>
  <si>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</si>
  <si>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</si>
  <si>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</si>
  <si>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</si>
  <si>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</si>
  <si>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</si>
  <si>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</si>
  <si>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</si>
  <si>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</si>
  <si>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</si>
  <si>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</si>
  <si>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</si>
  <si>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</si>
  <si>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</si>
  <si>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</si>
  <si>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</si>
  <si>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</si>
  <si>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</si>
  <si>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</si>
  <si>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</si>
  <si>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</si>
  <si>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</si>
  <si>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</si>
  <si>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</si>
  <si>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</si>
  <si>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</si>
  <si>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</si>
  <si>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</si>
  <si>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</si>
  <si>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</si>
  <si>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</si>
  <si>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</si>
  <si>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</si>
  <si>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</si>
  <si>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</si>
  <si>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</si>
  <si>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</si>
  <si>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</si>
  <si>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</si>
  <si>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</si>
  <si>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</si>
  <si>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</si>
  <si>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</si>
  <si>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</si>
  <si>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</si>
  <si>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</si>
  <si>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</si>
  <si>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</si>
  <si>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</si>
  <si>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</si>
  <si>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</si>
  <si>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</si>
  <si>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</si>
  <si>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</si>
  <si>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</si>
  <si>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</si>
  <si>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</si>
  <si>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</si>
  <si>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</si>
  <si>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</si>
  <si>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</si>
  <si>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</si>
  <si>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</si>
  <si>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</si>
  <si>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</si>
  <si>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</si>
  <si>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</si>
  <si>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</si>
  <si>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</si>
  <si>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</si>
  <si>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</si>
  <si>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</si>
  <si>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</si>
  <si>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</si>
  <si>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</si>
  <si>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</si>
  <si>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</si>
  <si>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</si>
  <si>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</si>
  <si>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</si>
  <si>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</si>
  <si>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</si>
  <si>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</si>
  <si>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</si>
  <si>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</si>
  <si>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</si>
  <si>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</si>
  <si>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</si>
  <si>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</si>
  <si>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</si>
  <si>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</si>
  <si>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</si>
  <si>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</si>
  <si>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</si>
  <si>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</si>
  <si>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</si>
  <si>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</si>
  <si>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</si>
  <si>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</si>
  <si>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</si>
  <si>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</si>
  <si>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</si>
  <si>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</si>
  <si>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</si>
  <si>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</si>
  <si>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</si>
  <si>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</si>
  <si>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</si>
  <si>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</si>
  <si>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</si>
  <si>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</si>
  <si>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</si>
  <si>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</si>
  <si>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</si>
  <si>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</si>
  <si>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</si>
  <si>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</si>
  <si>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</si>
  <si>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</si>
  <si>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</si>
  <si>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</si>
  <si>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</si>
  <si>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</si>
  <si>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LANDAFF SCHOOL DISTRICT</t>
  </si>
  <si>
    <t>$2,800 is cost to transport lunch from Lisbon Regional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</si>
</sst>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291</v>
      </c>
      <c r="C2" s="21">
        <v>291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32745.86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1408.28</v>
      </c>
      <c r="G12" s="18" t="s">
        <v>287</v>
      </c>
      <c r="H12" s="18">
        <v>-1408.28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139.16</v>
      </c>
      <c r="G13" s="18" t="s">
        <v>287</v>
      </c>
      <c r="H13" s="18">
        <v>1408.28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1158.55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226838.59999999998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35451.850000000006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226838.59999999998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1558.63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1558.63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226838.59999999998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8486.7900000000009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17906.43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33893.22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226838.59999999998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35451.85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226838.59999999998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480422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480422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6075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6075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77.319999999999993</v>
      </c>
      <c r="G96" s="18"/>
      <c r="H96" s="18"/>
      <c r="I96" s="18"/>
      <c r="J96" s="18">
        <v>499.65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84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2158.2800000000002</v>
      </c>
      <c r="G110" s="18"/>
      <c r="H110" s="18"/>
      <c r="I110" s="18"/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2319.6000000000004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499.65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488816.6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499.65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150513.01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115295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265808.01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265808.01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0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6918.86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6169.3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1687.39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1687.39</v>
      </c>
      <c r="G162" s="41">
        <f>SUM(G150:G161)</f>
        <v>0</v>
      </c>
      <c r="H162" s="41">
        <f>SUM(H150:H161)</f>
        <v>13088.16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2477.61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4165</v>
      </c>
      <c r="G169" s="41">
        <f>G147+G162+SUM(G163:G168)</f>
        <v>0</v>
      </c>
      <c r="H169" s="41">
        <f>H147+H162+SUM(H163:H168)</f>
        <v>13088.16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758789.61</v>
      </c>
      <c r="G193" s="47">
        <f>G112+G140+G169+G192</f>
        <v>0</v>
      </c>
      <c r="H193" s="47">
        <f>H112+H140+H169+H192</f>
        <v>13088.16</v>
      </c>
      <c r="I193" s="47">
        <f>I112+I140+I169+I192</f>
        <v>0</v>
      </c>
      <c r="J193" s="47">
        <f>J112+J140+J192</f>
        <v>499.65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98627.9</v>
      </c>
      <c r="G197" s="18">
        <v>21066.22</v>
      </c>
      <c r="H197" s="18">
        <v>189473.89</v>
      </c>
      <c r="I197" s="18">
        <v>4090.91</v>
      </c>
      <c r="J197" s="18">
        <v>1370.49</v>
      </c>
      <c r="K197" s="18"/>
      <c r="L197" s="19">
        <f>SUM(F197:K197)</f>
        <v>314629.40999999997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47</v>
      </c>
      <c r="G198" s="18">
        <v>2.81</v>
      </c>
      <c r="H198" s="18">
        <v>20007.2</v>
      </c>
      <c r="I198" s="18">
        <v>293.55</v>
      </c>
      <c r="J198" s="18">
        <v>50.96</v>
      </c>
      <c r="K198" s="18"/>
      <c r="L198" s="19">
        <f>SUM(F198:K198)</f>
        <v>20401.52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579.58000000000004</v>
      </c>
      <c r="J200" s="18"/>
      <c r="K200" s="18"/>
      <c r="L200" s="19">
        <f>SUM(F200:K200)</f>
        <v>579.58000000000004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3188.86</v>
      </c>
      <c r="G202" s="18">
        <v>244.06</v>
      </c>
      <c r="H202" s="18">
        <v>23859.68</v>
      </c>
      <c r="I202" s="18">
        <v>292.49</v>
      </c>
      <c r="J202" s="18"/>
      <c r="K202" s="18"/>
      <c r="L202" s="19">
        <f t="shared" ref="L202:L208" si="0">SUM(F202:K202)</f>
        <v>27585.09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2475.39</v>
      </c>
      <c r="I203" s="18"/>
      <c r="J203" s="18"/>
      <c r="K203" s="18"/>
      <c r="L203" s="19">
        <f t="shared" si="0"/>
        <v>2475.39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1600</v>
      </c>
      <c r="G204" s="18">
        <v>122.39</v>
      </c>
      <c r="H204" s="18">
        <v>47275.17</v>
      </c>
      <c r="I204" s="18"/>
      <c r="J204" s="18"/>
      <c r="K204" s="18"/>
      <c r="L204" s="19">
        <f t="shared" si="0"/>
        <v>48997.56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2175</v>
      </c>
      <c r="G207" s="18">
        <v>55.09</v>
      </c>
      <c r="H207" s="18">
        <v>8135.46</v>
      </c>
      <c r="I207" s="18">
        <v>8196.02</v>
      </c>
      <c r="J207" s="18">
        <v>2148.92</v>
      </c>
      <c r="K207" s="18"/>
      <c r="L207" s="19">
        <f t="shared" si="0"/>
        <v>20710.489999999998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26747.33</v>
      </c>
      <c r="I208" s="18"/>
      <c r="J208" s="18"/>
      <c r="K208" s="18"/>
      <c r="L208" s="19">
        <f t="shared" si="0"/>
        <v>26747.33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105638.76</v>
      </c>
      <c r="G211" s="41">
        <f t="shared" si="1"/>
        <v>21490.570000000003</v>
      </c>
      <c r="H211" s="41">
        <f t="shared" si="1"/>
        <v>317974.12000000005</v>
      </c>
      <c r="I211" s="41">
        <f t="shared" si="1"/>
        <v>13452.55</v>
      </c>
      <c r="J211" s="41">
        <f t="shared" si="1"/>
        <v>3570.37</v>
      </c>
      <c r="K211" s="41">
        <f t="shared" si="1"/>
        <v>0</v>
      </c>
      <c r="L211" s="41">
        <f t="shared" si="1"/>
        <v>462126.37000000005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136080</v>
      </c>
      <c r="I215" s="18"/>
      <c r="J215" s="18"/>
      <c r="K215" s="18"/>
      <c r="L215" s="19">
        <f>SUM(F215:K215)</f>
        <v>136080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7609.5</v>
      </c>
      <c r="I226" s="18"/>
      <c r="J226" s="18"/>
      <c r="K226" s="18"/>
      <c r="L226" s="19">
        <f t="shared" si="2"/>
        <v>7609.5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143689.5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143689.5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180551.87</v>
      </c>
      <c r="I233" s="18"/>
      <c r="J233" s="18"/>
      <c r="K233" s="18"/>
      <c r="L233" s="19">
        <f>SUM(F233:K233)</f>
        <v>180551.87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9211.5</v>
      </c>
      <c r="I244" s="18"/>
      <c r="J244" s="18"/>
      <c r="K244" s="18"/>
      <c r="L244" s="19">
        <f t="shared" si="4"/>
        <v>9211.5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189763.37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189763.37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105638.76</v>
      </c>
      <c r="G257" s="41">
        <f t="shared" si="8"/>
        <v>21490.570000000003</v>
      </c>
      <c r="H257" s="41">
        <f t="shared" si="8"/>
        <v>651426.99</v>
      </c>
      <c r="I257" s="41">
        <f t="shared" si="8"/>
        <v>13452.55</v>
      </c>
      <c r="J257" s="41">
        <f t="shared" si="8"/>
        <v>3570.37</v>
      </c>
      <c r="K257" s="41">
        <f t="shared" si="8"/>
        <v>0</v>
      </c>
      <c r="L257" s="41">
        <f t="shared" si="8"/>
        <v>795579.24000000011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105638.76</v>
      </c>
      <c r="G271" s="42">
        <f t="shared" si="11"/>
        <v>21490.570000000003</v>
      </c>
      <c r="H271" s="42">
        <f t="shared" si="11"/>
        <v>651426.99</v>
      </c>
      <c r="I271" s="42">
        <f t="shared" si="11"/>
        <v>13452.55</v>
      </c>
      <c r="J271" s="42">
        <f t="shared" si="11"/>
        <v>3570.37</v>
      </c>
      <c r="K271" s="42">
        <f t="shared" si="11"/>
        <v>0</v>
      </c>
      <c r="L271" s="42">
        <f t="shared" si="11"/>
        <v>795579.24000000011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1895</v>
      </c>
      <c r="G276" s="18">
        <v>144.9</v>
      </c>
      <c r="H276" s="18">
        <v>1306.5</v>
      </c>
      <c r="I276" s="18">
        <v>2561.42</v>
      </c>
      <c r="J276" s="18"/>
      <c r="K276" s="18"/>
      <c r="L276" s="19">
        <f>SUM(F276:K276)</f>
        <v>5907.82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1575</v>
      </c>
      <c r="G277" s="18">
        <v>364.06</v>
      </c>
      <c r="H277" s="18"/>
      <c r="I277" s="18"/>
      <c r="J277" s="18">
        <v>2000</v>
      </c>
      <c r="K277" s="18"/>
      <c r="L277" s="19">
        <f>SUM(F277:K277)</f>
        <v>3939.06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968</v>
      </c>
      <c r="I281" s="18"/>
      <c r="J281" s="18"/>
      <c r="K281" s="18"/>
      <c r="L281" s="19">
        <f t="shared" ref="L281:L287" si="12">SUM(F281:K281)</f>
        <v>968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1663</v>
      </c>
      <c r="G283" s="18">
        <v>399.2</v>
      </c>
      <c r="H283" s="18"/>
      <c r="I283" s="18"/>
      <c r="J283" s="18"/>
      <c r="K283" s="18">
        <v>211.08</v>
      </c>
      <c r="L283" s="19">
        <f t="shared" si="12"/>
        <v>2273.2799999999997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5133</v>
      </c>
      <c r="G290" s="42">
        <f t="shared" si="13"/>
        <v>908.16000000000008</v>
      </c>
      <c r="H290" s="42">
        <f t="shared" si="13"/>
        <v>2274.5</v>
      </c>
      <c r="I290" s="42">
        <f t="shared" si="13"/>
        <v>2561.42</v>
      </c>
      <c r="J290" s="42">
        <f t="shared" si="13"/>
        <v>2000</v>
      </c>
      <c r="K290" s="42">
        <f t="shared" si="13"/>
        <v>211.08</v>
      </c>
      <c r="L290" s="41">
        <f t="shared" si="13"/>
        <v>13088.16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5133</v>
      </c>
      <c r="G338" s="41">
        <f t="shared" si="20"/>
        <v>908.16000000000008</v>
      </c>
      <c r="H338" s="41">
        <f t="shared" si="20"/>
        <v>2274.5</v>
      </c>
      <c r="I338" s="41">
        <f t="shared" si="20"/>
        <v>2561.42</v>
      </c>
      <c r="J338" s="41">
        <f t="shared" si="20"/>
        <v>2000</v>
      </c>
      <c r="K338" s="41">
        <f t="shared" si="20"/>
        <v>211.08</v>
      </c>
      <c r="L338" s="41">
        <f t="shared" si="20"/>
        <v>13088.16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5133</v>
      </c>
      <c r="G352" s="41">
        <f>G338</f>
        <v>908.16000000000008</v>
      </c>
      <c r="H352" s="41">
        <f>H338</f>
        <v>2274.5</v>
      </c>
      <c r="I352" s="41">
        <f>I338</f>
        <v>2561.42</v>
      </c>
      <c r="J352" s="41">
        <f>J338</f>
        <v>2000</v>
      </c>
      <c r="K352" s="47">
        <f>K338+K351</f>
        <v>211.08</v>
      </c>
      <c r="L352" s="41">
        <f>L338+L351</f>
        <v>13088.16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499.65</v>
      </c>
      <c r="I392" s="18"/>
      <c r="J392" s="24" t="s">
        <v>289</v>
      </c>
      <c r="K392" s="24" t="s">
        <v>289</v>
      </c>
      <c r="L392" s="56">
        <f t="shared" si="25"/>
        <v>499.65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499.65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499.65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499.65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499.65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149059.71</v>
      </c>
      <c r="G445" s="18">
        <v>77778.89</v>
      </c>
      <c r="H445" s="18"/>
      <c r="I445" s="56">
        <f t="shared" si="33"/>
        <v>226838.59999999998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149059.71</v>
      </c>
      <c r="G446" s="13">
        <f>SUM(G439:G445)</f>
        <v>77778.89</v>
      </c>
      <c r="H446" s="13">
        <f>SUM(H439:H445)</f>
        <v>0</v>
      </c>
      <c r="I446" s="13">
        <f>SUM(I439:I445)</f>
        <v>226838.59999999998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149059.71</v>
      </c>
      <c r="G459" s="18">
        <v>77778.89</v>
      </c>
      <c r="H459" s="18"/>
      <c r="I459" s="56">
        <f t="shared" si="34"/>
        <v>226838.59999999998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149059.71</v>
      </c>
      <c r="G460" s="83">
        <f>SUM(G454:G459)</f>
        <v>77778.89</v>
      </c>
      <c r="H460" s="83">
        <f>SUM(H454:H459)</f>
        <v>0</v>
      </c>
      <c r="I460" s="83">
        <f>SUM(I454:I459)</f>
        <v>226838.59999999998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149059.71</v>
      </c>
      <c r="G461" s="42">
        <f>G452+G460</f>
        <v>77778.89</v>
      </c>
      <c r="H461" s="42">
        <f>H452+H460</f>
        <v>0</v>
      </c>
      <c r="I461" s="42">
        <f>I452+I460</f>
        <v>226838.59999999998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70682.850000000006</v>
      </c>
      <c r="G465" s="18"/>
      <c r="H465" s="18"/>
      <c r="I465" s="18"/>
      <c r="J465" s="18">
        <v>226338.95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758789.61</v>
      </c>
      <c r="G468" s="18">
        <v>0</v>
      </c>
      <c r="H468" s="18">
        <v>13088.16</v>
      </c>
      <c r="I468" s="18"/>
      <c r="J468" s="18">
        <v>499.65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758789.61</v>
      </c>
      <c r="G470" s="53">
        <f>SUM(G468:G469)</f>
        <v>0</v>
      </c>
      <c r="H470" s="53">
        <f>SUM(H468:H469)</f>
        <v>13088.16</v>
      </c>
      <c r="I470" s="53">
        <f>SUM(I468:I469)</f>
        <v>0</v>
      </c>
      <c r="J470" s="53">
        <f>SUM(J468:J469)</f>
        <v>499.65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795579.24</v>
      </c>
      <c r="G472" s="18"/>
      <c r="H472" s="18">
        <v>13088.16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795579.24</v>
      </c>
      <c r="G474" s="53">
        <f>SUM(G472:G473)</f>
        <v>0</v>
      </c>
      <c r="H474" s="53">
        <f>SUM(H472:H473)</f>
        <v>13088.16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33893.219999999972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226838.6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1622</v>
      </c>
      <c r="G521" s="18">
        <v>1366.81</v>
      </c>
      <c r="H521" s="18">
        <v>20007.2</v>
      </c>
      <c r="I521" s="18">
        <v>293.55</v>
      </c>
      <c r="J521" s="18">
        <v>2050.96</v>
      </c>
      <c r="K521" s="18"/>
      <c r="L521" s="88">
        <f>SUM(F521:K521)</f>
        <v>25340.52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1622</v>
      </c>
      <c r="G524" s="108">
        <f t="shared" ref="G524:L524" si="36">SUM(G521:G523)</f>
        <v>1366.81</v>
      </c>
      <c r="H524" s="108">
        <f t="shared" si="36"/>
        <v>20007.2</v>
      </c>
      <c r="I524" s="108">
        <f t="shared" si="36"/>
        <v>293.55</v>
      </c>
      <c r="J524" s="108">
        <f t="shared" si="36"/>
        <v>2050.96</v>
      </c>
      <c r="K524" s="108">
        <f t="shared" si="36"/>
        <v>0</v>
      </c>
      <c r="L524" s="89">
        <f t="shared" si="36"/>
        <v>25340.52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23859.68</v>
      </c>
      <c r="I526" s="18"/>
      <c r="J526" s="18"/>
      <c r="K526" s="18"/>
      <c r="L526" s="88">
        <f>SUM(F526:K526)</f>
        <v>23859.68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23859.68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23859.68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>
        <v>168.04</v>
      </c>
      <c r="L531" s="88">
        <f>SUM(F531:K531)</f>
        <v>168.04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168.04</v>
      </c>
      <c r="L534" s="89">
        <f t="shared" si="38"/>
        <v>168.04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7934</v>
      </c>
      <c r="I536" s="18"/>
      <c r="J536" s="18"/>
      <c r="K536" s="18"/>
      <c r="L536" s="88">
        <f>SUM(F536:K536)</f>
        <v>7934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0</v>
      </c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7934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7934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1622</v>
      </c>
      <c r="G545" s="89">
        <f t="shared" ref="G545:L545" si="41">G524+G529+G534+G539+G544</f>
        <v>1366.81</v>
      </c>
      <c r="H545" s="89">
        <f t="shared" si="41"/>
        <v>51800.880000000005</v>
      </c>
      <c r="I545" s="89">
        <f t="shared" si="41"/>
        <v>293.55</v>
      </c>
      <c r="J545" s="89">
        <f t="shared" si="41"/>
        <v>2050.96</v>
      </c>
      <c r="K545" s="89">
        <f t="shared" si="41"/>
        <v>168.04</v>
      </c>
      <c r="L545" s="89">
        <f t="shared" si="41"/>
        <v>57302.239999999998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25340.52</v>
      </c>
      <c r="G549" s="87">
        <f>L526</f>
        <v>23859.68</v>
      </c>
      <c r="H549" s="87">
        <f>L531</f>
        <v>168.04</v>
      </c>
      <c r="I549" s="87">
        <f>L536</f>
        <v>7934</v>
      </c>
      <c r="J549" s="87">
        <f>L541</f>
        <v>0</v>
      </c>
      <c r="K549" s="87">
        <f>SUM(F549:J549)</f>
        <v>57302.239999999998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25340.52</v>
      </c>
      <c r="G552" s="89">
        <f t="shared" si="42"/>
        <v>23859.68</v>
      </c>
      <c r="H552" s="89">
        <f t="shared" si="42"/>
        <v>168.04</v>
      </c>
      <c r="I552" s="89">
        <f t="shared" si="42"/>
        <v>7934</v>
      </c>
      <c r="J552" s="89">
        <f t="shared" si="42"/>
        <v>0</v>
      </c>
      <c r="K552" s="89">
        <f t="shared" si="42"/>
        <v>57302.239999999998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184317</v>
      </c>
      <c r="G575" s="18">
        <v>136080</v>
      </c>
      <c r="H575" s="18">
        <v>151637.87</v>
      </c>
      <c r="I575" s="87">
        <f>SUM(F575:H575)</f>
        <v>472034.87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28914</v>
      </c>
      <c r="I576" s="87">
        <f t="shared" ref="I576:I587" si="47">SUM(F576:H576)</f>
        <v>28914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19133.61</v>
      </c>
      <c r="G579" s="18"/>
      <c r="H579" s="18"/>
      <c r="I579" s="87">
        <f t="shared" si="47"/>
        <v>19133.61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23229.040000000001</v>
      </c>
      <c r="I591" s="18">
        <v>7609.5</v>
      </c>
      <c r="J591" s="18">
        <v>9211.5</v>
      </c>
      <c r="K591" s="104">
        <f t="shared" ref="K591:K597" si="48">SUM(H591:J591)</f>
        <v>40050.04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718.29</v>
      </c>
      <c r="I595" s="18"/>
      <c r="J595" s="18"/>
      <c r="K595" s="104">
        <f t="shared" si="48"/>
        <v>718.29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2800</v>
      </c>
      <c r="I597" s="18"/>
      <c r="J597" s="18"/>
      <c r="K597" s="104">
        <f t="shared" si="48"/>
        <v>2800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26747.33</v>
      </c>
      <c r="I598" s="108">
        <f>SUM(I591:I597)</f>
        <v>7609.5</v>
      </c>
      <c r="J598" s="108">
        <f>SUM(J591:J597)</f>
        <v>9211.5</v>
      </c>
      <c r="K598" s="108">
        <f>SUM(K591:K597)</f>
        <v>43568.33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5570.37</v>
      </c>
      <c r="I604" s="18"/>
      <c r="J604" s="18"/>
      <c r="K604" s="104">
        <f>SUM(H604:J604)</f>
        <v>5570.37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5570.37</v>
      </c>
      <c r="I605" s="108">
        <f>SUM(I602:I604)</f>
        <v>0</v>
      </c>
      <c r="J605" s="108">
        <f>SUM(J602:J604)</f>
        <v>0</v>
      </c>
      <c r="K605" s="108">
        <f>SUM(K602:K604)</f>
        <v>5570.37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35451.850000000006</v>
      </c>
      <c r="H617" s="109">
        <f>SUM(F52)</f>
        <v>35451.85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226838.59999999998</v>
      </c>
      <c r="H621" s="109">
        <f>SUM(J52)</f>
        <v>226838.59999999998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33893.22</v>
      </c>
      <c r="H622" s="109">
        <f>F476</f>
        <v>33893.219999999972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226838.59999999998</v>
      </c>
      <c r="H626" s="109">
        <f>J476</f>
        <v>226838.6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758789.61</v>
      </c>
      <c r="H627" s="104">
        <f>SUM(F468)</f>
        <v>758789.61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13088.16</v>
      </c>
      <c r="H629" s="104">
        <f>SUM(H468)</f>
        <v>13088.16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499.65</v>
      </c>
      <c r="H631" s="104">
        <f>SUM(J468)</f>
        <v>499.65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795579.24000000011</v>
      </c>
      <c r="H632" s="104">
        <f>SUM(F472)</f>
        <v>795579.24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13088.16</v>
      </c>
      <c r="H633" s="104">
        <f>SUM(H472)</f>
        <v>13088.16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499.65</v>
      </c>
      <c r="H637" s="164">
        <f>SUM(J468)</f>
        <v>499.65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149059.71</v>
      </c>
      <c r="H639" s="104">
        <f>SUM(F461)</f>
        <v>149059.71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77778.89</v>
      </c>
      <c r="H640" s="104">
        <f>SUM(G461)</f>
        <v>77778.89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226838.59999999998</v>
      </c>
      <c r="H642" s="104">
        <f>SUM(I461)</f>
        <v>226838.59999999998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499.65</v>
      </c>
      <c r="H644" s="104">
        <f>H408</f>
        <v>499.65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499.65</v>
      </c>
      <c r="H646" s="104">
        <f>L408</f>
        <v>499.65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43568.33</v>
      </c>
      <c r="H647" s="104">
        <f>L208+L226+L244</f>
        <v>43568.33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5570.37</v>
      </c>
      <c r="H648" s="104">
        <f>(J257+J338)-(J255+J336)</f>
        <v>5570.37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26747.33</v>
      </c>
      <c r="H649" s="104">
        <f>H598</f>
        <v>26747.33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7609.5</v>
      </c>
      <c r="H650" s="104">
        <f>I598</f>
        <v>7609.5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9211.5</v>
      </c>
      <c r="H651" s="104">
        <f>J598</f>
        <v>9211.5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475214.53</v>
      </c>
      <c r="G660" s="19">
        <f>(L229+L309+L359)</f>
        <v>143689.5</v>
      </c>
      <c r="H660" s="19">
        <f>(L247+L328+L360)</f>
        <v>189763.37</v>
      </c>
      <c r="I660" s="19">
        <f>SUM(F660:H660)</f>
        <v>808667.4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26747.33</v>
      </c>
      <c r="G662" s="19">
        <f>(L226+L306)-(J226+J306)</f>
        <v>7609.5</v>
      </c>
      <c r="H662" s="19">
        <f>(L244+L325)-(J244+J325)</f>
        <v>9211.5</v>
      </c>
      <c r="I662" s="19">
        <f>SUM(F662:H662)</f>
        <v>43568.33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209020.97999999998</v>
      </c>
      <c r="G663" s="199">
        <f>SUM(G575:G587)+SUM(I602:I604)+L612</f>
        <v>136080</v>
      </c>
      <c r="H663" s="199">
        <f>SUM(H575:H587)+SUM(J602:J604)+L613</f>
        <v>180551.87</v>
      </c>
      <c r="I663" s="19">
        <f>SUM(F663:H663)</f>
        <v>525652.85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239446.22000000003</v>
      </c>
      <c r="G664" s="19">
        <f>G660-SUM(G661:G663)</f>
        <v>0</v>
      </c>
      <c r="H664" s="19">
        <f>H660-SUM(H661:H663)</f>
        <v>0</v>
      </c>
      <c r="I664" s="19">
        <f>I660-SUM(I661:I663)</f>
        <v>239446.22000000009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17.579999999999998</v>
      </c>
      <c r="G665" s="248"/>
      <c r="H665" s="248"/>
      <c r="I665" s="19">
        <f>SUM(F665:H665)</f>
        <v>17.579999999999998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13620.38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13620.38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13620.38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13620.38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LANDAFF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100522.9</v>
      </c>
      <c r="C9" s="229">
        <f>'DOE25'!G197+'DOE25'!G215+'DOE25'!G233+'DOE25'!G276+'DOE25'!G295+'DOE25'!G314</f>
        <v>21211.120000000003</v>
      </c>
    </row>
    <row r="10" spans="1:3" x14ac:dyDescent="0.2">
      <c r="A10" t="s">
        <v>779</v>
      </c>
      <c r="B10" s="240">
        <v>79250.039999999994</v>
      </c>
      <c r="C10" s="240">
        <v>13934.64</v>
      </c>
    </row>
    <row r="11" spans="1:3" x14ac:dyDescent="0.2">
      <c r="A11" t="s">
        <v>780</v>
      </c>
      <c r="B11" s="240">
        <v>19116.61</v>
      </c>
      <c r="C11" s="240">
        <v>7276.48</v>
      </c>
    </row>
    <row r="12" spans="1:3" x14ac:dyDescent="0.2">
      <c r="A12" t="s">
        <v>781</v>
      </c>
      <c r="B12" s="240">
        <v>2156.25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100522.9</v>
      </c>
      <c r="C13" s="231">
        <f>SUM(C10:C12)</f>
        <v>21211.119999999999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1622</v>
      </c>
      <c r="C18" s="229">
        <f>'DOE25'!G198+'DOE25'!G216+'DOE25'!G234+'DOE25'!G277+'DOE25'!G296+'DOE25'!G315</f>
        <v>366.87</v>
      </c>
    </row>
    <row r="19" spans="1:3" x14ac:dyDescent="0.2">
      <c r="A19" t="s">
        <v>779</v>
      </c>
      <c r="B19" s="240">
        <v>1575</v>
      </c>
      <c r="C19" s="240">
        <v>363.27</v>
      </c>
    </row>
    <row r="20" spans="1:3" x14ac:dyDescent="0.2">
      <c r="A20" t="s">
        <v>780</v>
      </c>
      <c r="B20" s="240">
        <v>47</v>
      </c>
      <c r="C20" s="240">
        <v>3.6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1622</v>
      </c>
      <c r="C22" s="231">
        <f>SUM(C19:C21)</f>
        <v>366.87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LANDAFF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652242.38</v>
      </c>
      <c r="D5" s="20">
        <f>SUM('DOE25'!L197:L200)+SUM('DOE25'!L215:L218)+SUM('DOE25'!L233:L236)-F5-G5</f>
        <v>650820.93000000005</v>
      </c>
      <c r="E5" s="243"/>
      <c r="F5" s="255">
        <f>SUM('DOE25'!J197:J200)+SUM('DOE25'!J215:J218)+SUM('DOE25'!J233:J236)</f>
        <v>1421.45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27585.09</v>
      </c>
      <c r="D6" s="20">
        <f>'DOE25'!L202+'DOE25'!L220+'DOE25'!L238-F6-G6</f>
        <v>27585.09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2475.39</v>
      </c>
      <c r="D7" s="20">
        <f>'DOE25'!L203+'DOE25'!L221+'DOE25'!L239-F7-G7</f>
        <v>2475.39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8006</v>
      </c>
      <c r="D8" s="243"/>
      <c r="E8" s="20">
        <f>'DOE25'!L204+'DOE25'!L222+'DOE25'!L240-F8-G8-D9-D11</f>
        <v>8006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15916.56</v>
      </c>
      <c r="D9" s="244">
        <v>15916.56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8006</v>
      </c>
      <c r="D10" s="243"/>
      <c r="E10" s="244">
        <v>8006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25075</v>
      </c>
      <c r="D11" s="244">
        <v>25075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20710.489999999998</v>
      </c>
      <c r="D14" s="20">
        <f>'DOE25'!L207+'DOE25'!L225+'DOE25'!L243-F14-G14</f>
        <v>18561.57</v>
      </c>
      <c r="E14" s="243"/>
      <c r="F14" s="255">
        <f>'DOE25'!J207+'DOE25'!J225+'DOE25'!J243</f>
        <v>2148.92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43568.33</v>
      </c>
      <c r="D15" s="20">
        <f>'DOE25'!L208+'DOE25'!L226+'DOE25'!L244-F15-G15</f>
        <v>43568.33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13088.16</v>
      </c>
      <c r="D31" s="20">
        <f>'DOE25'!L290+'DOE25'!L309+'DOE25'!L328+'DOE25'!L333+'DOE25'!L334+'DOE25'!L335-F31-G31</f>
        <v>10877.08</v>
      </c>
      <c r="E31" s="243"/>
      <c r="F31" s="255">
        <f>'DOE25'!J290+'DOE25'!J309+'DOE25'!J328+'DOE25'!J333+'DOE25'!J334+'DOE25'!J335</f>
        <v>2000</v>
      </c>
      <c r="G31" s="53">
        <f>'DOE25'!K290+'DOE25'!K309+'DOE25'!K328+'DOE25'!K333+'DOE25'!K334+'DOE25'!K335</f>
        <v>211.08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794879.95</v>
      </c>
      <c r="E33" s="246">
        <f>SUM(E5:E31)</f>
        <v>16012</v>
      </c>
      <c r="F33" s="246">
        <f>SUM(F5:F31)</f>
        <v>5570.37</v>
      </c>
      <c r="G33" s="246">
        <f>SUM(G5:G31)</f>
        <v>211.08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16012</v>
      </c>
      <c r="E35" s="249"/>
    </row>
    <row r="36" spans="2:8" ht="12" thickTop="1" x14ac:dyDescent="0.2">
      <c r="B36" t="s">
        <v>815</v>
      </c>
      <c r="D36" s="20">
        <f>D33</f>
        <v>794879.95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68" activePane="bottomLeft" state="frozen"/>
      <selection activeCell="F46" sqref="F46"/>
      <selection pane="bottomLeft" activeCell="R31" sqref="R3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32745.86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1408.28</v>
      </c>
      <c r="D11" s="95" t="str">
        <f>'DOE25'!G12</f>
        <v xml:space="preserve"> </v>
      </c>
      <c r="E11" s="95">
        <f>'DOE25'!H12</f>
        <v>-1408.28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139.16</v>
      </c>
      <c r="D12" s="95" t="str">
        <f>'DOE25'!G13</f>
        <v xml:space="preserve"> </v>
      </c>
      <c r="E12" s="95">
        <f>'DOE25'!H13</f>
        <v>1408.28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1158.55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226838.59999999998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35451.850000000006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226838.59999999998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1558.63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1558.63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226838.59999999998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8486.7900000000009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17906.43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33893.22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226838.59999999998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35451.85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226838.59999999998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480422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6075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77.319999999999993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499.65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2242.2800000000002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8394.6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499.65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488816.6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499.65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150513.01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115295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265808.01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265808.01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1687.39</v>
      </c>
      <c r="D88" s="95">
        <f>SUM('DOE25'!G153:G161)</f>
        <v>0</v>
      </c>
      <c r="E88" s="95">
        <f>SUM('DOE25'!H153:H161)</f>
        <v>13088.16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2477.61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4165</v>
      </c>
      <c r="D91" s="131">
        <f>SUM(D85:D90)</f>
        <v>0</v>
      </c>
      <c r="E91" s="131">
        <f>SUM(E85:E90)</f>
        <v>13088.16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758789.61</v>
      </c>
      <c r="D104" s="86">
        <f>D63+D81+D91+D103</f>
        <v>0</v>
      </c>
      <c r="E104" s="86">
        <f>E63+E81+E91+E103</f>
        <v>13088.16</v>
      </c>
      <c r="F104" s="86">
        <f>F63+F81+F91+F103</f>
        <v>0</v>
      </c>
      <c r="G104" s="86">
        <f>G63+G81+G103</f>
        <v>499.65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631261.28</v>
      </c>
      <c r="D109" s="24" t="s">
        <v>289</v>
      </c>
      <c r="E109" s="95">
        <f>('DOE25'!L276)+('DOE25'!L295)+('DOE25'!L314)</f>
        <v>5907.82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20401.52</v>
      </c>
      <c r="D110" s="24" t="s">
        <v>289</v>
      </c>
      <c r="E110" s="95">
        <f>('DOE25'!L277)+('DOE25'!L296)+('DOE25'!L315)</f>
        <v>3939.06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579.58000000000004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652242.38</v>
      </c>
      <c r="D115" s="86">
        <f>SUM(D109:D114)</f>
        <v>0</v>
      </c>
      <c r="E115" s="86">
        <f>SUM(E109:E114)</f>
        <v>9846.8799999999992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27585.09</v>
      </c>
      <c r="D118" s="24" t="s">
        <v>289</v>
      </c>
      <c r="E118" s="95">
        <f>+('DOE25'!L281)+('DOE25'!L300)+('DOE25'!L319)</f>
        <v>968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2475.39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48997.56</v>
      </c>
      <c r="D120" s="24" t="s">
        <v>289</v>
      </c>
      <c r="E120" s="95">
        <f>+('DOE25'!L283)+('DOE25'!L302)+('DOE25'!L321)</f>
        <v>2273.2799999999997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20710.489999999998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43568.33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143336.85999999999</v>
      </c>
      <c r="D128" s="86">
        <f>SUM(D118:D127)</f>
        <v>0</v>
      </c>
      <c r="E128" s="86">
        <f>SUM(E118:E127)</f>
        <v>3241.2799999999997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499.65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-499.65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795579.24</v>
      </c>
      <c r="D145" s="86">
        <f>(D115+D128+D144)</f>
        <v>0</v>
      </c>
      <c r="E145" s="86">
        <f>(E115+E128+E144)</f>
        <v>13088.16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9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LANDAFF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13620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13620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637169</v>
      </c>
      <c r="D10" s="182">
        <f>ROUND((C10/$C$28)*100,1)</f>
        <v>78.8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24341</v>
      </c>
      <c r="D11" s="182">
        <f>ROUND((C11/$C$28)*100,1)</f>
        <v>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580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28553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2475</v>
      </c>
      <c r="D16" s="182">
        <f t="shared" si="0"/>
        <v>0.3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51271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20710</v>
      </c>
      <c r="D20" s="182">
        <f t="shared" si="0"/>
        <v>2.6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43568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808667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808667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480422</v>
      </c>
      <c r="D35" s="182">
        <f t="shared" ref="D35:D40" si="1">ROUND((C35/$C$41)*100,1)</f>
        <v>62.2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8894.25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265808</v>
      </c>
      <c r="D37" s="182">
        <f t="shared" si="1"/>
        <v>34.4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17253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772377.25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LANDAFF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23</v>
      </c>
      <c r="B4" s="219">
        <v>7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2016-08-23T11:51:46Z</cp:lastPrinted>
  <dcterms:created xsi:type="dcterms:W3CDTF">1997-12-04T19:04:30Z</dcterms:created>
  <dcterms:modified xsi:type="dcterms:W3CDTF">2016-08-23T11:51:56Z</dcterms:modified>
</cp:coreProperties>
</file>