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/>
  <c r="F5" i="13"/>
  <c r="G5" i="13"/>
  <c r="L197" i="1"/>
  <c r="L198" i="1"/>
  <c r="L199" i="1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/>
  <c r="F7" i="13"/>
  <c r="G7" i="13"/>
  <c r="L203" i="1"/>
  <c r="L221" i="1"/>
  <c r="L239" i="1"/>
  <c r="F12" i="13"/>
  <c r="G12" i="13"/>
  <c r="L205" i="1"/>
  <c r="L223" i="1"/>
  <c r="C18" i="10"/>
  <c r="L241" i="1"/>
  <c r="F14" i="13"/>
  <c r="G14" i="13"/>
  <c r="L207" i="1"/>
  <c r="L225" i="1"/>
  <c r="L243" i="1"/>
  <c r="F15" i="13"/>
  <c r="G15" i="13"/>
  <c r="L208" i="1"/>
  <c r="F662" i="1"/>
  <c r="L226" i="1"/>
  <c r="L244" i="1"/>
  <c r="F17" i="13"/>
  <c r="D17" i="13"/>
  <c r="C17" i="13"/>
  <c r="G17" i="13"/>
  <c r="L251" i="1"/>
  <c r="F18" i="13"/>
  <c r="G18" i="13"/>
  <c r="L252" i="1"/>
  <c r="F19" i="13"/>
  <c r="G19" i="13"/>
  <c r="L253" i="1"/>
  <c r="D19" i="13"/>
  <c r="C19" i="13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/>
  <c r="L277" i="1"/>
  <c r="E110" i="2"/>
  <c r="L278" i="1"/>
  <c r="L279" i="1"/>
  <c r="L281" i="1"/>
  <c r="E118" i="2"/>
  <c r="L282" i="1"/>
  <c r="L283" i="1"/>
  <c r="L284" i="1"/>
  <c r="L285" i="1"/>
  <c r="L286" i="1"/>
  <c r="L287" i="1"/>
  <c r="L288" i="1"/>
  <c r="L295" i="1"/>
  <c r="L296" i="1"/>
  <c r="L297" i="1"/>
  <c r="L309" i="1"/>
  <c r="L298" i="1"/>
  <c r="L300" i="1"/>
  <c r="L301" i="1"/>
  <c r="L302" i="1"/>
  <c r="L303" i="1"/>
  <c r="L304" i="1"/>
  <c r="L305" i="1"/>
  <c r="L306" i="1"/>
  <c r="G662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/>
  <c r="L260" i="1"/>
  <c r="C131" i="2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/>
  <c r="C139" i="2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C40" i="10"/>
  <c r="F60" i="1"/>
  <c r="G60" i="1"/>
  <c r="H60" i="1"/>
  <c r="I60" i="1"/>
  <c r="F56" i="2"/>
  <c r="F79" i="1"/>
  <c r="F94" i="1"/>
  <c r="C58" i="2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G147" i="1"/>
  <c r="G162" i="1"/>
  <c r="H147" i="1"/>
  <c r="E85" i="2"/>
  <c r="H162" i="1"/>
  <c r="H169" i="1"/>
  <c r="I147" i="1"/>
  <c r="F85" i="2"/>
  <c r="I162" i="1"/>
  <c r="C19" i="10"/>
  <c r="L250" i="1"/>
  <c r="L332" i="1"/>
  <c r="L254" i="1"/>
  <c r="L268" i="1"/>
  <c r="C142" i="2"/>
  <c r="L269" i="1"/>
  <c r="C143" i="2"/>
  <c r="L349" i="1"/>
  <c r="L350" i="1"/>
  <c r="I665" i="1"/>
  <c r="I670" i="1"/>
  <c r="I669" i="1"/>
  <c r="C42" i="10"/>
  <c r="C32" i="10"/>
  <c r="L374" i="1"/>
  <c r="L375" i="1"/>
  <c r="L376" i="1"/>
  <c r="F130" i="2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L531" i="1"/>
  <c r="L532" i="1"/>
  <c r="H550" i="1"/>
  <c r="L533" i="1"/>
  <c r="H551" i="1"/>
  <c r="L536" i="1"/>
  <c r="I549" i="1"/>
  <c r="L537" i="1"/>
  <c r="I550" i="1"/>
  <c r="I552" i="1"/>
  <c r="L538" i="1"/>
  <c r="I551" i="1"/>
  <c r="L541" i="1"/>
  <c r="J549" i="1"/>
  <c r="L542" i="1"/>
  <c r="J550" i="1"/>
  <c r="L543" i="1"/>
  <c r="J551" i="1"/>
  <c r="E131" i="2"/>
  <c r="K270" i="1"/>
  <c r="J270" i="1"/>
  <c r="I270" i="1"/>
  <c r="H270" i="1"/>
  <c r="G270" i="1"/>
  <c r="F270" i="1"/>
  <c r="L270" i="1"/>
  <c r="C132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D31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E31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C56" i="2"/>
  <c r="D56" i="2"/>
  <c r="C57" i="2"/>
  <c r="E57" i="2"/>
  <c r="E62" i="2"/>
  <c r="E58" i="2"/>
  <c r="C59" i="2"/>
  <c r="D59" i="2"/>
  <c r="D62" i="2"/>
  <c r="D63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D85" i="2"/>
  <c r="D91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3" i="2"/>
  <c r="D115" i="2"/>
  <c r="F115" i="2"/>
  <c r="G115" i="2"/>
  <c r="E119" i="2"/>
  <c r="E120" i="2"/>
  <c r="C122" i="2"/>
  <c r="E122" i="2"/>
  <c r="E123" i="2"/>
  <c r="E124" i="2"/>
  <c r="F128" i="2"/>
  <c r="G128" i="2"/>
  <c r="E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G164" i="2"/>
  <c r="J503" i="1"/>
  <c r="F164" i="2"/>
  <c r="F19" i="1"/>
  <c r="G617" i="1"/>
  <c r="G19" i="1"/>
  <c r="G618" i="1"/>
  <c r="H19" i="1"/>
  <c r="G619" i="1"/>
  <c r="I19" i="1"/>
  <c r="F32" i="1"/>
  <c r="F52" i="1"/>
  <c r="G32" i="1"/>
  <c r="H32" i="1"/>
  <c r="I32" i="1"/>
  <c r="H617" i="1"/>
  <c r="G52" i="1"/>
  <c r="H618" i="1"/>
  <c r="H51" i="1"/>
  <c r="I51" i="1"/>
  <c r="I52" i="1"/>
  <c r="H620" i="1"/>
  <c r="F177" i="1"/>
  <c r="I177" i="1"/>
  <c r="F183" i="1"/>
  <c r="G183" i="1"/>
  <c r="G192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J257" i="1"/>
  <c r="J27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/>
  <c r="G408" i="1"/>
  <c r="H645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/>
  <c r="F433" i="1"/>
  <c r="G433" i="1"/>
  <c r="H433" i="1"/>
  <c r="I433" i="1"/>
  <c r="J433" i="1"/>
  <c r="F446" i="1"/>
  <c r="G446" i="1"/>
  <c r="G640" i="1"/>
  <c r="H446" i="1"/>
  <c r="G641" i="1"/>
  <c r="F452" i="1"/>
  <c r="G452" i="1"/>
  <c r="G461" i="1"/>
  <c r="H640" i="1"/>
  <c r="J640" i="1"/>
  <c r="H452" i="1"/>
  <c r="F460" i="1"/>
  <c r="F461" i="1"/>
  <c r="H639" i="1"/>
  <c r="G460" i="1"/>
  <c r="H460" i="1"/>
  <c r="H461" i="1"/>
  <c r="H641" i="1"/>
  <c r="F470" i="1"/>
  <c r="G470" i="1"/>
  <c r="H470" i="1"/>
  <c r="I470" i="1"/>
  <c r="I476" i="1"/>
  <c r="H625" i="1"/>
  <c r="J625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45" i="1"/>
  <c r="H534" i="1"/>
  <c r="I534" i="1"/>
  <c r="J534" i="1"/>
  <c r="K534" i="1"/>
  <c r="K545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/>
  <c r="L558" i="1"/>
  <c r="L559" i="1"/>
  <c r="F560" i="1"/>
  <c r="F571" i="1"/>
  <c r="G560" i="1"/>
  <c r="H560" i="1"/>
  <c r="I560" i="1"/>
  <c r="J560" i="1"/>
  <c r="K560" i="1"/>
  <c r="L562" i="1"/>
  <c r="L563" i="1"/>
  <c r="L564" i="1"/>
  <c r="L565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/>
  <c r="I570" i="1"/>
  <c r="I571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/>
  <c r="G647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3" i="1"/>
  <c r="J643" i="1"/>
  <c r="G644" i="1"/>
  <c r="H644" i="1"/>
  <c r="G650" i="1"/>
  <c r="G652" i="1"/>
  <c r="H652" i="1"/>
  <c r="G653" i="1"/>
  <c r="H653" i="1"/>
  <c r="G654" i="1"/>
  <c r="H654" i="1"/>
  <c r="H655" i="1"/>
  <c r="L256" i="1"/>
  <c r="C18" i="2"/>
  <c r="D18" i="13"/>
  <c r="C18" i="13"/>
  <c r="F18" i="2"/>
  <c r="G156" i="2"/>
  <c r="E13" i="13"/>
  <c r="C13" i="13"/>
  <c r="E78" i="2"/>
  <c r="L427" i="1"/>
  <c r="J571" i="1"/>
  <c r="K571" i="1"/>
  <c r="D81" i="2"/>
  <c r="I169" i="1"/>
  <c r="J644" i="1"/>
  <c r="J476" i="1"/>
  <c r="H626" i="1"/>
  <c r="J140" i="1"/>
  <c r="G22" i="2"/>
  <c r="L393" i="1"/>
  <c r="C138" i="2"/>
  <c r="J545" i="1"/>
  <c r="H338" i="1"/>
  <c r="H352" i="1"/>
  <c r="H192" i="1"/>
  <c r="J655" i="1"/>
  <c r="F552" i="1"/>
  <c r="I545" i="1"/>
  <c r="J639" i="1"/>
  <c r="G62" i="2"/>
  <c r="G63" i="2"/>
  <c r="G104" i="2"/>
  <c r="G661" i="1"/>
  <c r="L290" i="1"/>
  <c r="I257" i="1"/>
  <c r="I271" i="1"/>
  <c r="H545" i="1"/>
  <c r="H476" i="1"/>
  <c r="H624" i="1"/>
  <c r="G649" i="1"/>
  <c r="J649" i="1"/>
  <c r="C124" i="2"/>
  <c r="D7" i="13"/>
  <c r="C7" i="13"/>
  <c r="A40" i="12"/>
  <c r="A13" i="12"/>
  <c r="D6" i="13"/>
  <c r="C6" i="13"/>
  <c r="C15" i="10"/>
  <c r="L247" i="1"/>
  <c r="F476" i="1"/>
  <c r="H622" i="1"/>
  <c r="G476" i="1"/>
  <c r="H623" i="1"/>
  <c r="J623" i="1"/>
  <c r="K257" i="1"/>
  <c r="K271" i="1"/>
  <c r="C10" i="10"/>
  <c r="C109" i="2"/>
  <c r="C70" i="2"/>
  <c r="F112" i="1"/>
  <c r="C91" i="2"/>
  <c r="C62" i="2"/>
  <c r="C63" i="2"/>
  <c r="D18" i="2"/>
  <c r="J622" i="1"/>
  <c r="J617" i="1"/>
  <c r="C16" i="13"/>
  <c r="J641" i="1"/>
  <c r="E63" i="2"/>
  <c r="E115" i="2"/>
  <c r="H52" i="1"/>
  <c r="H619" i="1"/>
  <c r="G624" i="1"/>
  <c r="H549" i="1"/>
  <c r="L534" i="1"/>
  <c r="F22" i="13"/>
  <c r="C22" i="13"/>
  <c r="C130" i="2"/>
  <c r="E125" i="2"/>
  <c r="E121" i="2"/>
  <c r="E112" i="2"/>
  <c r="C20" i="10"/>
  <c r="C123" i="2"/>
  <c r="C11" i="10"/>
  <c r="C110" i="2"/>
  <c r="F169" i="1"/>
  <c r="D14" i="13"/>
  <c r="C14" i="13"/>
  <c r="D12" i="13"/>
  <c r="C12" i="13"/>
  <c r="L539" i="1"/>
  <c r="F257" i="1"/>
  <c r="F271" i="1"/>
  <c r="H257" i="1"/>
  <c r="H271" i="1"/>
  <c r="G551" i="1"/>
  <c r="K551" i="1"/>
  <c r="L529" i="1"/>
  <c r="K550" i="1"/>
  <c r="F661" i="1"/>
  <c r="E56" i="2"/>
  <c r="H112" i="1"/>
  <c r="H193" i="1"/>
  <c r="G629" i="1"/>
  <c r="J629" i="1"/>
  <c r="F663" i="1"/>
  <c r="I663" i="1"/>
  <c r="L614" i="1"/>
  <c r="A31" i="12"/>
  <c r="E132" i="2"/>
  <c r="C25" i="10"/>
  <c r="C12" i="10"/>
  <c r="D29" i="13"/>
  <c r="C29" i="13"/>
  <c r="H661" i="1"/>
  <c r="H662" i="1"/>
  <c r="I662" i="1"/>
  <c r="G651" i="1"/>
  <c r="J651" i="1"/>
  <c r="C21" i="10"/>
  <c r="H647" i="1"/>
  <c r="J647" i="1"/>
  <c r="C121" i="2"/>
  <c r="L229" i="1"/>
  <c r="G660" i="1"/>
  <c r="G664" i="1"/>
  <c r="L211" i="1"/>
  <c r="C17" i="10"/>
  <c r="H25" i="13"/>
  <c r="L351" i="1"/>
  <c r="G645" i="1"/>
  <c r="J645" i="1"/>
  <c r="L544" i="1"/>
  <c r="L382" i="1"/>
  <c r="G636" i="1"/>
  <c r="J636" i="1"/>
  <c r="J634" i="1"/>
  <c r="K338" i="1"/>
  <c r="K352" i="1"/>
  <c r="G338" i="1"/>
  <c r="G352" i="1"/>
  <c r="G257" i="1"/>
  <c r="G271" i="1"/>
  <c r="F192" i="1"/>
  <c r="G161" i="2"/>
  <c r="C120" i="2"/>
  <c r="C78" i="2"/>
  <c r="J552" i="1"/>
  <c r="G552" i="1"/>
  <c r="H140" i="1"/>
  <c r="L328" i="1"/>
  <c r="C114" i="2"/>
  <c r="C16" i="10"/>
  <c r="D5" i="13"/>
  <c r="C5" i="13"/>
  <c r="C125" i="2"/>
  <c r="C35" i="10"/>
  <c r="C29" i="10"/>
  <c r="E81" i="2"/>
  <c r="E8" i="13"/>
  <c r="C8" i="13"/>
  <c r="D15" i="13"/>
  <c r="C15" i="13"/>
  <c r="C26" i="10"/>
  <c r="K605" i="1"/>
  <c r="G648" i="1"/>
  <c r="L570" i="1"/>
  <c r="L571" i="1"/>
  <c r="K503" i="1"/>
  <c r="L419" i="1"/>
  <c r="L434" i="1"/>
  <c r="G638" i="1"/>
  <c r="J638" i="1"/>
  <c r="J338" i="1"/>
  <c r="J352" i="1"/>
  <c r="D127" i="2"/>
  <c r="D128" i="2"/>
  <c r="D145" i="2"/>
  <c r="C13" i="10"/>
  <c r="K500" i="1"/>
  <c r="I460" i="1"/>
  <c r="I452" i="1"/>
  <c r="I461" i="1"/>
  <c r="H642" i="1"/>
  <c r="I446" i="1"/>
  <c r="G642" i="1"/>
  <c r="C119" i="2"/>
  <c r="L362" i="1"/>
  <c r="C27" i="10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31" i="13"/>
  <c r="G33" i="13"/>
  <c r="I338" i="1"/>
  <c r="I352" i="1"/>
  <c r="J650" i="1"/>
  <c r="L407" i="1"/>
  <c r="C140" i="2"/>
  <c r="C141" i="2"/>
  <c r="C144" i="2"/>
  <c r="I192" i="1"/>
  <c r="E91" i="2"/>
  <c r="L408" i="1"/>
  <c r="G637" i="1"/>
  <c r="J637" i="1"/>
  <c r="D51" i="2"/>
  <c r="J654" i="1"/>
  <c r="J653" i="1"/>
  <c r="F144" i="2"/>
  <c r="F145" i="2"/>
  <c r="G21" i="2"/>
  <c r="G31" i="2"/>
  <c r="J32" i="1"/>
  <c r="J434" i="1"/>
  <c r="F434" i="1"/>
  <c r="K434" i="1"/>
  <c r="G134" i="2"/>
  <c r="G144" i="2"/>
  <c r="G145" i="2"/>
  <c r="F31" i="13"/>
  <c r="J193" i="1"/>
  <c r="G646" i="1"/>
  <c r="F104" i="2"/>
  <c r="G169" i="1"/>
  <c r="C39" i="10"/>
  <c r="G140" i="1"/>
  <c r="F140" i="1"/>
  <c r="J618" i="1"/>
  <c r="G42" i="2"/>
  <c r="G50" i="2"/>
  <c r="G51" i="2"/>
  <c r="J51" i="1"/>
  <c r="G16" i="2"/>
  <c r="J19" i="1"/>
  <c r="G621" i="1"/>
  <c r="F33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H648" i="1"/>
  <c r="J652" i="1"/>
  <c r="G571" i="1"/>
  <c r="I434" i="1"/>
  <c r="G434" i="1"/>
  <c r="G635" i="1"/>
  <c r="J635" i="1"/>
  <c r="J642" i="1"/>
  <c r="E128" i="2"/>
  <c r="E145" i="2"/>
  <c r="F660" i="1"/>
  <c r="F664" i="1"/>
  <c r="J648" i="1"/>
  <c r="H660" i="1"/>
  <c r="H664" i="1"/>
  <c r="L545" i="1"/>
  <c r="J624" i="1"/>
  <c r="C28" i="10"/>
  <c r="D23" i="10"/>
  <c r="C115" i="2"/>
  <c r="E104" i="2"/>
  <c r="I661" i="1"/>
  <c r="C81" i="2"/>
  <c r="C104" i="2"/>
  <c r="F193" i="1"/>
  <c r="G627" i="1"/>
  <c r="J627" i="1"/>
  <c r="G672" i="1"/>
  <c r="C5" i="10"/>
  <c r="G667" i="1"/>
  <c r="E33" i="13"/>
  <c r="D35" i="13"/>
  <c r="C36" i="10"/>
  <c r="L338" i="1"/>
  <c r="L352" i="1"/>
  <c r="G633" i="1"/>
  <c r="J633" i="1"/>
  <c r="K549" i="1"/>
  <c r="K552" i="1"/>
  <c r="H552" i="1"/>
  <c r="L257" i="1"/>
  <c r="L271" i="1"/>
  <c r="G632" i="1"/>
  <c r="J632" i="1"/>
  <c r="D31" i="13"/>
  <c r="C31" i="13"/>
  <c r="C128" i="2"/>
  <c r="C25" i="13"/>
  <c r="H33" i="13"/>
  <c r="C51" i="2"/>
  <c r="G631" i="1"/>
  <c r="J631" i="1"/>
  <c r="J646" i="1"/>
  <c r="G193" i="1"/>
  <c r="G628" i="1"/>
  <c r="J628" i="1"/>
  <c r="G626" i="1"/>
  <c r="J626" i="1"/>
  <c r="J52" i="1"/>
  <c r="H621" i="1"/>
  <c r="J621" i="1"/>
  <c r="C38" i="10"/>
  <c r="D33" i="13"/>
  <c r="D36" i="13"/>
  <c r="I660" i="1"/>
  <c r="I664" i="1"/>
  <c r="I672" i="1"/>
  <c r="C7" i="10"/>
  <c r="D18" i="10"/>
  <c r="D21" i="10"/>
  <c r="D27" i="10"/>
  <c r="D15" i="10"/>
  <c r="D12" i="10"/>
  <c r="D20" i="10"/>
  <c r="D11" i="10"/>
  <c r="D19" i="10"/>
  <c r="D13" i="10"/>
  <c r="D17" i="10"/>
  <c r="D24" i="10"/>
  <c r="D10" i="10"/>
  <c r="D26" i="10"/>
  <c r="D25" i="10"/>
  <c r="D22" i="10"/>
  <c r="C30" i="10"/>
  <c r="D16" i="10"/>
  <c r="C145" i="2"/>
  <c r="H667" i="1"/>
  <c r="H672" i="1"/>
  <c r="C6" i="10"/>
  <c r="F672" i="1"/>
  <c r="C4" i="10"/>
  <c r="F667" i="1"/>
  <c r="H656" i="1"/>
  <c r="C41" i="10"/>
  <c r="D38" i="10"/>
  <c r="I667" i="1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<sst xmlns="http://schemas.openxmlformats.org/spreadsheetml/2006/main" count="3955" uniqueCount="913">
  <si>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</si>
  <si>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</si>
  <si>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</si>
  <si>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</si>
  <si>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</si>
  <si>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</si>
  <si>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</si>
  <si>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</si>
  <si>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</si>
  <si>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</si>
  <si>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</si>
  <si>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</si>
  <si>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</si>
  <si>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</si>
  <si>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</si>
  <si>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</si>
  <si>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</si>
  <si>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</si>
  <si>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</si>
  <si>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</si>
  <si>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</si>
  <si>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</si>
  <si>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</si>
  <si>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</si>
  <si>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</si>
  <si>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</si>
  <si>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</si>
  <si>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</si>
  <si>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</si>
  <si>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</si>
  <si>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</si>
  <si>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</si>
  <si>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</si>
  <si>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</si>
  <si>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</si>
  <si>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</si>
  <si>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</si>
  <si>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</si>
  <si>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</si>
  <si>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</si>
  <si>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</si>
  <si>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</si>
  <si>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</si>
  <si>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</si>
  <si>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</si>
  <si>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</si>
  <si>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</si>
  <si>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</si>
  <si>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</si>
  <si>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</si>
  <si>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</si>
  <si>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</si>
  <si>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</si>
  <si>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</si>
  <si>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</si>
  <si>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</si>
  <si>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</si>
  <si>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</si>
  <si>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</si>
  <si>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</si>
  <si>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</si>
  <si>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</si>
  <si>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</si>
  <si>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</si>
  <si>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</si>
  <si>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</si>
  <si>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</si>
  <si>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</si>
  <si>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</si>
  <si>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</si>
  <si>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</si>
  <si>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</si>
  <si>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</si>
  <si>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</si>
  <si>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</si>
  <si>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</si>
  <si>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</si>
  <si>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</si>
  <si>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</si>
  <si>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</si>
  <si>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</si>
  <si>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</si>
  <si>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</si>
  <si>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</si>
  <si>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</si>
  <si>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</si>
  <si>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</si>
  <si>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</si>
  <si>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</si>
  <si>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</si>
  <si>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</si>
  <si>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</si>
  <si>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</si>
  <si>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</si>
  <si>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</si>
  <si>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</si>
  <si>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</si>
  <si>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</si>
  <si>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</si>
  <si>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</si>
  <si>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</si>
  <si>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</si>
  <si>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</si>
  <si>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</si>
  <si>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</si>
  <si>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</si>
  <si>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</si>
  <si>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</si>
  <si>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</si>
  <si>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</si>
  <si>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</si>
  <si>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</si>
  <si>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</si>
  <si>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</si>
  <si>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</si>
  <si>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</si>
  <si>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</si>
  <si>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</si>
  <si>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</si>
  <si>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</si>
  <si>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</si>
  <si>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</si>
  <si>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</si>
  <si>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</si>
  <si>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</si>
  <si>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</si>
  <si>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</si>
  <si>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</si>
  <si>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</si>
  <si>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</si>
  <si>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</si>
  <si>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</si>
  <si>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</si>
  <si>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</si>
  <si>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</si>
  <si>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</si>
  <si>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</si>
  <si>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</si>
  <si>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</si>
  <si>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</si>
  <si>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</si>
  <si>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</si>
  <si>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</si>
  <si>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</si>
  <si>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</si>
  <si>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</si>
  <si>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</si>
  <si>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</si>
  <si>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</si>
  <si>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</si>
  <si>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</si>
  <si>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</si>
  <si>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</si>
  <si>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</si>
  <si>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</si>
  <si>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</si>
  <si>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</si>
  <si>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</si>
  <si>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</si>
  <si>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</si>
  <si>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</si>
  <si>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</si>
  <si>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</si>
  <si>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</si>
  <si>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</si>
  <si>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</si>
  <si>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</si>
  <si>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</si>
  <si>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</si>
  <si>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</si>
  <si>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</si>
  <si>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</si>
  <si>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</si>
  <si>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</si>
  <si>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</si>
  <si>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</si>
  <si>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</si>
  <si>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</si>
  <si>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</si>
  <si>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</si>
  <si>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</si>
  <si>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</si>
  <si>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</si>
  <si>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</si>
  <si>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</si>
  <si>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</si>
  <si>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</si>
  <si>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</si>
  <si>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</si>
  <si>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</si>
  <si>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</si>
  <si>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</si>
  <si>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</si>
  <si>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</si>
  <si>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</si>
  <si>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</si>
  <si>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</si>
  <si>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</si>
  <si>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</si>
  <si>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</si>
  <si>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</si>
  <si>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</si>
  <si>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</si>
  <si>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</si>
  <si>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</si>
  <si>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</si>
  <si>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</si>
  <si>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</si>
  <si>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</si>
  <si>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</si>
  <si>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</si>
  <si>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</si>
  <si>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</si>
  <si>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</si>
  <si>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</si>
  <si>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</si>
  <si>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</si>
  <si>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</si>
  <si>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</si>
  <si>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</si>
  <si>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</si>
  <si>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</si>
  <si>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</si>
  <si>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</si>
  <si>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</si>
  <si>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</si>
  <si>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</si>
  <si>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</si>
  <si>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</si>
  <si>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</si>
  <si>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</si>
  <si>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</si>
  <si>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</si>
  <si>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</si>
  <si>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</si>
  <si>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</si>
  <si>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</si>
  <si>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</si>
  <si>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</si>
  <si>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</si>
  <si>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</si>
  <si>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</si>
  <si>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</si>
  <si>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</si>
  <si>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</si>
  <si>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</si>
  <si>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</si>
  <si>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</si>
  <si>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</si>
  <si>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</si>
  <si>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</si>
  <si>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</si>
  <si>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</si>
  <si>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</si>
  <si>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</si>
  <si>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</si>
  <si>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</si>
  <si>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</si>
  <si>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</si>
  <si>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</si>
  <si>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</si>
  <si>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</si>
  <si>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</si>
  <si>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</si>
  <si>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</si>
  <si>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</si>
  <si>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</si>
  <si>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</si>
  <si>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</si>
  <si>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</si>
  <si>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</si>
  <si>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</si>
  <si>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</si>
  <si>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</si>
  <si>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</si>
  <si>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</si>
  <si>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</si>
  <si>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</si>
  <si>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</si>
  <si>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</si>
  <si>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</si>
  <si>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</si>
  <si>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</si>
  <si>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</si>
  <si>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</si>
  <si>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</si>
  <si>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</si>
  <si>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</si>
  <si>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</si>
  <si>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</si>
  <si>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</si>
  <si>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</si>
  <si>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</si>
  <si>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</si>
  <si>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</si>
  <si>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</si>
  <si>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</si>
  <si>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</si>
  <si>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</si>
  <si>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</si>
  <si>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</si>
  <si>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</si>
  <si>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</si>
  <si>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</si>
  <si>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</si>
  <si>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</si>
  <si>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</si>
  <si>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</si>
  <si>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</si>
  <si>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</si>
  <si>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</si>
  <si>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</si>
  <si>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</si>
  <si>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</si>
  <si>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</si>
  <si>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</si>
  <si>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</si>
  <si>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</si>
  <si>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</si>
  <si>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</si>
  <si>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</si>
  <si>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</si>
  <si>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</si>
  <si>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</si>
  <si>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</si>
  <si>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</si>
  <si>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</si>
  <si>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</si>
  <si>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</si>
  <si>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</si>
  <si>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</si>
  <si>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</si>
  <si>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</si>
  <si>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</si>
  <si>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</si>
  <si>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</si>
  <si>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</si>
  <si>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</si>
  <si>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</si>
  <si>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</si>
  <si>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</si>
  <si>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</si>
  <si>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</si>
  <si>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</si>
  <si>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</si>
  <si>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</si>
  <si>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</si>
  <si>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</si>
  <si>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</si>
  <si>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</si>
  <si>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</si>
  <si>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</si>
  <si>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</si>
  <si>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</si>
  <si>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</si>
  <si>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</si>
  <si>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</si>
  <si>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</si>
  <si>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</si>
  <si>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</si>
  <si>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</si>
  <si>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</si>
  <si>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</si>
  <si>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</si>
  <si>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</si>
  <si>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</si>
  <si>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</si>
  <si>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</si>
  <si>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</si>
  <si>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</si>
  <si>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</si>
  <si>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</si>
  <si>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</si>
  <si>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</si>
  <si>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</si>
  <si>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</si>
  <si>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</si>
  <si>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</si>
  <si>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</si>
  <si>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</si>
  <si>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</si>
  <si>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</si>
  <si>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</si>
  <si>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</si>
  <si>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</si>
  <si>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</si>
  <si>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</si>
  <si>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</si>
  <si>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</si>
  <si>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</si>
  <si>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</si>
  <si>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</si>
  <si>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</si>
  <si>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</si>
  <si>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</si>
  <si>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</si>
  <si>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</si>
  <si>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</si>
  <si>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</si>
  <si>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</si>
  <si>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</si>
  <si>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</si>
  <si>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</si>
  <si>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</si>
  <si>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</si>
  <si>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</si>
  <si>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</si>
  <si>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</si>
  <si>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</si>
  <si>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</si>
  <si>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</si>
  <si>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</si>
  <si>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</si>
  <si>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</si>
  <si>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</si>
  <si>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</si>
  <si>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</si>
  <si>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</si>
  <si>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</si>
  <si>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</si>
  <si>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</si>
  <si>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</si>
  <si>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</si>
  <si>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</si>
  <si>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</si>
  <si>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</si>
  <si>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</si>
  <si>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</si>
  <si>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</si>
  <si>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</si>
  <si>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</si>
  <si>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</si>
  <si>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</si>
  <si>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</si>
  <si>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</si>
  <si>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</si>
  <si>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</si>
  <si>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</si>
  <si>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</si>
  <si>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</si>
  <si>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</si>
  <si>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</si>
  <si>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</si>
  <si>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</si>
  <si>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</si>
  <si>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</si>
  <si>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</si>
  <si>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</si>
  <si>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</si>
  <si>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</si>
  <si>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</si>
  <si>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</si>
  <si>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</si>
  <si>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</si>
  <si>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</si>
  <si>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</si>
  <si>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</si>
  <si>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</si>
  <si>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</si>
  <si>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</si>
  <si>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</si>
  <si>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</si>
  <si>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</si>
  <si>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</si>
  <si>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</si>
  <si>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</si>
  <si>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</si>
  <si>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</si>
  <si>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</si>
  <si>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</si>
  <si>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</si>
  <si>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</si>
  <si>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</si>
  <si>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</si>
  <si>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</si>
  <si>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</si>
  <si>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</si>
  <si>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</si>
  <si>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</si>
  <si>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</si>
  <si>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</si>
  <si>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</si>
  <si>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</si>
  <si>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</si>
  <si>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</si>
  <si>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</si>
  <si>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</si>
  <si>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</si>
  <si>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</si>
  <si>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</si>
  <si>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</si>
  <si>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</si>
  <si>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</si>
  <si>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</si>
  <si>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</si>
  <si>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</si>
  <si>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</si>
  <si>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</si>
  <si>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</si>
  <si>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</si>
  <si>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</si>
  <si>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</si>
  <si>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</si>
  <si>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</si>
  <si>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</si>
  <si>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</si>
  <si>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</si>
  <si>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</si>
  <si>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</si>
  <si>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</si>
  <si>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</si>
  <si>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</si>
  <si>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</si>
  <si>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</si>
  <si>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</si>
  <si>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</si>
  <si>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</si>
  <si>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</si>
  <si>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</si>
  <si>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</si>
  <si>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</si>
  <si>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</si>
  <si>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</si>
  <si>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</si>
  <si>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</si>
  <si>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</si>
  <si>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</si>
  <si>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</si>
  <si>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</si>
  <si>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</si>
  <si>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</si>
  <si>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</si>
  <si>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</si>
  <si>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</si>
  <si>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</si>
  <si>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</si>
  <si>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</si>
  <si>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</si>
  <si>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</si>
  <si>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</si>
  <si>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</si>
  <si>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</si>
  <si>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</si>
  <si>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</si>
  <si>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</si>
  <si>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</si>
  <si>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</si>
  <si>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</si>
  <si>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</si>
  <si>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</si>
  <si>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</si>
  <si>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</si>
  <si>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</si>
  <si>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</si>
  <si>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</si>
  <si>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</si>
  <si>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</si>
  <si>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</si>
  <si>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</si>
  <si>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</si>
  <si>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</si>
  <si>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</si>
  <si>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</si>
  <si>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</si>
  <si>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</si>
  <si>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</si>
  <si>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</si>
  <si>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</si>
  <si>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</si>
  <si>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</si>
  <si>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</si>
  <si>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</si>
  <si>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</si>
  <si>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</si>
  <si>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</si>
  <si>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</si>
  <si>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</si>
  <si>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</si>
  <si>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</si>
  <si>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</si>
  <si>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</si>
  <si>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</si>
  <si>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</si>
  <si>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</si>
  <si>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</si>
  <si>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</si>
  <si>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</si>
  <si>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</si>
  <si>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</si>
  <si>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</si>
  <si>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</si>
  <si>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</si>
  <si>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</si>
  <si>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</si>
  <si>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</si>
  <si>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</si>
  <si>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</si>
  <si>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</si>
  <si>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</si>
  <si>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</si>
  <si>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</si>
  <si>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</si>
  <si>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</si>
  <si>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</si>
  <si>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</si>
  <si>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</si>
  <si>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</si>
  <si>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</si>
  <si>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</si>
  <si>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</si>
  <si>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</si>
  <si>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</si>
  <si>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</si>
  <si>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</si>
  <si>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</si>
  <si>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</si>
  <si>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</si>
  <si>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</si>
  <si>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</si>
  <si>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</si>
  <si>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</si>
  <si>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</si>
  <si>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</si>
  <si>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</si>
  <si>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</si>
  <si>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</si>
  <si>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</si>
  <si>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</si>
  <si>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</si>
  <si>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</si>
  <si>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</si>
  <si>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</si>
  <si>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</si>
  <si>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</si>
  <si>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</si>
  <si>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</si>
  <si>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</si>
  <si>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</si>
  <si>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</si>
  <si>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</si>
  <si>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</si>
  <si>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</si>
  <si>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</si>
  <si>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</si>
  <si>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</si>
  <si>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</si>
  <si>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</si>
  <si>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</si>
  <si>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</si>
  <si>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</si>
  <si>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</si>
  <si>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</si>
  <si>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</si>
  <si>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</si>
  <si>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</si>
  <si>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</si>
  <si>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</si>
  <si>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</si>
  <si>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</si>
  <si>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</si>
  <si>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</si>
  <si>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</si>
  <si>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</si>
  <si>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</si>
  <si>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</si>
  <si>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</si>
  <si>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</si>
  <si>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</si>
  <si>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</si>
  <si>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</si>
  <si>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</si>
  <si>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</si>
  <si>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</si>
  <si>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</si>
  <si>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</si>
  <si>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</si>
  <si>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</si>
  <si>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</si>
  <si>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</si>
  <si>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</si>
  <si>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</si>
  <si>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</si>
  <si>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</si>
  <si>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</si>
  <si>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</si>
  <si>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</si>
  <si>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</si>
  <si>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</si>
  <si>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</si>
  <si>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</si>
  <si>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</si>
  <si>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</si>
  <si>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</si>
  <si>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</si>
  <si>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</si>
  <si>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</si>
  <si>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</si>
  <si>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</si>
  <si>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</si>
  <si>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</si>
  <si>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</si>
  <si>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</si>
  <si>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</si>
  <si>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</si>
  <si>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</si>
  <si>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</si>
  <si>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</si>
  <si>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</si>
  <si>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</si>
  <si>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</si>
  <si>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</si>
  <si>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</si>
  <si>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</si>
  <si>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</si>
  <si>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</si>
  <si>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</si>
  <si>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</si>
  <si>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</si>
  <si>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</si>
  <si>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</si>
  <si>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</si>
  <si>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</si>
  <si>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</si>
  <si>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</si>
  <si>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</si>
  <si>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</si>
  <si>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</si>
  <si>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</si>
  <si>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</si>
  <si>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</si>
  <si>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</si>
  <si>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</si>
  <si>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</si>
  <si>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</si>
  <si>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</si>
  <si>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</si>
  <si>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</si>
  <si>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</si>
  <si>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</si>
  <si>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</si>
  <si>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</si>
  <si>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</si>
  <si>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</si>
  <si>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</si>
  <si>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</si>
  <si>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</si>
  <si>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</si>
  <si>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</si>
  <si>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</si>
  <si>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</si>
  <si>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</si>
  <si>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</si>
  <si>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</si>
  <si>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</si>
  <si>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</si>
  <si>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</si>
  <si>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</si>
  <si>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</si>
  <si>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</si>
  <si>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</si>
  <si>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</si>
  <si>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</si>
  <si>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</si>
  <si>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</si>
  <si>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</si>
  <si>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</si>
  <si>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</si>
  <si>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</si>
  <si>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</si>
  <si>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</si>
  <si>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</si>
  <si>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</si>
  <si>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</si>
  <si>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</si>
  <si>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</si>
  <si>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</si>
  <si>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</si>
  <si>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</si>
  <si>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</si>
  <si>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</si>
  <si>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</si>
  <si>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</si>
  <si>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</si>
  <si>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</si>
  <si>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</si>
  <si>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</si>
  <si>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</si>
  <si>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</si>
  <si>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</si>
  <si>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</si>
  <si>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</si>
  <si>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</si>
  <si>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</si>
  <si>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</si>
  <si>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</si>
  <si>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</si>
  <si>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</si>
  <si>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</si>
  <si>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</si>
  <si>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</si>
  <si>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</si>
  <si>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</si>
  <si>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</si>
  <si>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</si>
  <si>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</si>
  <si>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</si>
  <si>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</si>
  <si>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</si>
  <si>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</si>
  <si>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</si>
  <si>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</si>
  <si>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</si>
  <si>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</si>
  <si>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</si>
  <si>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</si>
  <si>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</si>
  <si>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</si>
  <si>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</si>
  <si>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</si>
  <si>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</si>
  <si>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</si>
  <si>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</si>
  <si>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</si>
  <si>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</si>
  <si>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</si>
  <si>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</si>
  <si>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</si>
  <si>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</si>
  <si>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</si>
  <si>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</si>
  <si>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</si>
  <si>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</si>
  <si>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</si>
  <si>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</si>
  <si>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</si>
  <si>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</si>
  <si>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</si>
  <si>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</si>
  <si>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</si>
  <si>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</si>
  <si>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</si>
  <si>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</si>
  <si>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</si>
  <si>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</si>
  <si>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</si>
  <si>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</si>
  <si>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</si>
  <si>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</si>
  <si>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</si>
  <si>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</si>
  <si>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</si>
  <si>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</si>
  <si>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</si>
  <si>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</si>
  <si>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</si>
  <si>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</si>
  <si>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</si>
  <si>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</si>
  <si>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</si>
  <si>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</si>
  <si>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</si>
  <si>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</si>
  <si>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</si>
  <si>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</si>
  <si>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</si>
  <si>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</si>
  <si>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</si>
  <si>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</si>
  <si>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</si>
  <si>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</si>
  <si>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</si>
  <si>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</si>
  <si>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</si>
  <si>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</si>
  <si>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</si>
  <si>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</si>
  <si>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</si>
  <si>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</si>
  <si>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</si>
  <si>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</si>
  <si>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</si>
  <si>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</si>
  <si>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</si>
  <si>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</si>
  <si>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</si>
  <si>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</si>
  <si>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</si>
  <si>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</si>
  <si>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</si>
  <si>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</si>
  <si>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</si>
  <si>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</si>
  <si>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</si>
  <si>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</si>
  <si>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</si>
  <si>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</si>
  <si>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</si>
  <si>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</si>
  <si>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</si>
  <si>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</si>
  <si>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</si>
  <si>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</si>
  <si>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</si>
  <si>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</si>
  <si>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</si>
  <si>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</si>
  <si>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</si>
  <si>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</si>
  <si>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</si>
  <si>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</si>
  <si>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</si>
  <si>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</si>
  <si>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Lempster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</si>
</sst>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18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299</v>
      </c>
      <c r="C2" s="21">
        <v>299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208146.93</v>
      </c>
      <c r="G9" s="18">
        <v>-5832.28</v>
      </c>
      <c r="H9" s="18">
        <v>-39195.31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80229.929999999993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2168.87</v>
      </c>
      <c r="H13" s="18">
        <v>41702.559999999998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1941.18</v>
      </c>
      <c r="G14" s="18">
        <v>3882.05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2616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212704.11</v>
      </c>
      <c r="G19" s="41">
        <f>SUM(G9:G18)</f>
        <v>218.64000000000033</v>
      </c>
      <c r="H19" s="41">
        <f>SUM(H9:H18)</f>
        <v>2507.25</v>
      </c>
      <c r="I19" s="41">
        <f>SUM(I9:I18)</f>
        <v>0</v>
      </c>
      <c r="J19" s="41">
        <f>SUM(J9:J18)</f>
        <v>80229.929999999993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25377.29</v>
      </c>
      <c r="G24" s="18">
        <v>218.64</v>
      </c>
      <c r="H24" s="18">
        <v>2502.25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14185.64</v>
      </c>
      <c r="G28" s="18"/>
      <c r="H28" s="18">
        <v>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9320.74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48883.67</v>
      </c>
      <c r="G32" s="41">
        <f>SUM(G22:G31)</f>
        <v>218.64</v>
      </c>
      <c r="H32" s="41">
        <f>SUM(H22:H31)</f>
        <v>2507.25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43728.68</v>
      </c>
      <c r="G49" s="18"/>
      <c r="H49" s="18"/>
      <c r="I49" s="18"/>
      <c r="J49" s="13">
        <f>I454</f>
        <v>80229.929999999993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120091.76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163820.44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80229.929999999993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212704.11</v>
      </c>
      <c r="G52" s="41">
        <f>G51+G32</f>
        <v>218.64</v>
      </c>
      <c r="H52" s="41">
        <f>H51+H32</f>
        <v>2507.25</v>
      </c>
      <c r="I52" s="41">
        <f>I51+I32</f>
        <v>0</v>
      </c>
      <c r="J52" s="41">
        <f>J51+J32</f>
        <v>80229.929999999993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1942856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1942856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56094.04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37214.120000000003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93308.160000000003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73.900000000000006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15164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4500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12385.37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23085.370000000003</v>
      </c>
      <c r="G111" s="41">
        <f>SUM(G96:G110)</f>
        <v>15164</v>
      </c>
      <c r="H111" s="41">
        <f>SUM(H96:H110)</f>
        <v>0</v>
      </c>
      <c r="I111" s="41">
        <f>SUM(I96:I110)</f>
        <v>0</v>
      </c>
      <c r="J111" s="41">
        <f>SUM(J96:J110)</f>
        <v>73.900000000000006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2059249.53</v>
      </c>
      <c r="G112" s="41">
        <f>G60+G111</f>
        <v>15164</v>
      </c>
      <c r="H112" s="41">
        <f>H60+H79+H94+H111</f>
        <v>0</v>
      </c>
      <c r="I112" s="41">
        <f>I60+I111</f>
        <v>0</v>
      </c>
      <c r="J112" s="41">
        <f>J60+J111</f>
        <v>73.900000000000006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668394.63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263457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933733.61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113.94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113.94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933733.61</v>
      </c>
      <c r="G140" s="41">
        <f>G121+SUM(G136:G137)</f>
        <v>113.94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35234.36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30942.32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24692.12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28954.67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54138.96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54138.96</v>
      </c>
      <c r="G162" s="41">
        <f>SUM(G150:G161)</f>
        <v>24692.12</v>
      </c>
      <c r="H162" s="41">
        <f>SUM(H150:H161)</f>
        <v>95131.349999999991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54138.96</v>
      </c>
      <c r="G169" s="41">
        <f>G147+G162+SUM(G163:G168)</f>
        <v>24692.12</v>
      </c>
      <c r="H169" s="41">
        <f>H147+H162+SUM(H163:H168)</f>
        <v>95131.349999999991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19314.29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19314.29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19314.29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3047122.1</v>
      </c>
      <c r="G193" s="47">
        <f>G112+G140+G169+G192</f>
        <v>59284.35</v>
      </c>
      <c r="H193" s="47">
        <f>H112+H140+H169+H192</f>
        <v>95131.349999999991</v>
      </c>
      <c r="I193" s="47">
        <f>I112+I140+I169+I192</f>
        <v>0</v>
      </c>
      <c r="J193" s="47">
        <f>J112+J140+J192</f>
        <v>73.900000000000006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519102.71</v>
      </c>
      <c r="G197" s="18">
        <v>218967.77</v>
      </c>
      <c r="H197" s="18">
        <v>18985.939999999999</v>
      </c>
      <c r="I197" s="18">
        <v>13674.33</v>
      </c>
      <c r="J197" s="18">
        <v>984.23</v>
      </c>
      <c r="K197" s="18">
        <v>100</v>
      </c>
      <c r="L197" s="19">
        <f>SUM(F197:K197)</f>
        <v>771814.97999999986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396387.66</v>
      </c>
      <c r="G198" s="18">
        <v>128434.99</v>
      </c>
      <c r="H198" s="18">
        <v>73919.179999999993</v>
      </c>
      <c r="I198" s="18">
        <v>1456.23</v>
      </c>
      <c r="J198" s="18">
        <v>1000</v>
      </c>
      <c r="K198" s="18">
        <v>150</v>
      </c>
      <c r="L198" s="19">
        <f>SUM(F198:K198)</f>
        <v>601348.06000000006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19540</v>
      </c>
      <c r="G200" s="18">
        <v>3793.44</v>
      </c>
      <c r="H200" s="18">
        <v>675</v>
      </c>
      <c r="I200" s="18"/>
      <c r="J200" s="18"/>
      <c r="K200" s="18"/>
      <c r="L200" s="19">
        <f>SUM(F200:K200)</f>
        <v>24008.44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25325.3</v>
      </c>
      <c r="G202" s="18">
        <v>2224.5</v>
      </c>
      <c r="H202" s="18">
        <v>142015.01</v>
      </c>
      <c r="I202" s="18">
        <v>976.03</v>
      </c>
      <c r="J202" s="18">
        <v>661.51</v>
      </c>
      <c r="K202" s="18"/>
      <c r="L202" s="19">
        <f t="shared" ref="L202:L208" si="0">SUM(F202:K202)</f>
        <v>171202.35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51721.279999999999</v>
      </c>
      <c r="G203" s="18">
        <v>37084.57</v>
      </c>
      <c r="H203" s="18">
        <v>3477.62</v>
      </c>
      <c r="I203" s="18">
        <v>10345.23</v>
      </c>
      <c r="J203" s="18">
        <v>18712.5</v>
      </c>
      <c r="K203" s="18"/>
      <c r="L203" s="19">
        <f t="shared" si="0"/>
        <v>121341.2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2800</v>
      </c>
      <c r="G204" s="18">
        <v>264.99</v>
      </c>
      <c r="H204" s="18">
        <v>200879.48</v>
      </c>
      <c r="I204" s="18">
        <v>1444.36</v>
      </c>
      <c r="J204" s="18"/>
      <c r="K204" s="18">
        <v>8854.9</v>
      </c>
      <c r="L204" s="19">
        <f t="shared" si="0"/>
        <v>214243.72999999998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121178.59</v>
      </c>
      <c r="G205" s="18">
        <v>65297.04</v>
      </c>
      <c r="H205" s="18">
        <v>5546.52</v>
      </c>
      <c r="I205" s="18">
        <v>579</v>
      </c>
      <c r="J205" s="18">
        <v>245.99</v>
      </c>
      <c r="K205" s="18">
        <v>765</v>
      </c>
      <c r="L205" s="19">
        <f t="shared" si="0"/>
        <v>193612.13999999998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58832.14</v>
      </c>
      <c r="G207" s="18">
        <v>7832.75</v>
      </c>
      <c r="H207" s="18">
        <v>62320.92</v>
      </c>
      <c r="I207" s="18">
        <v>60475.94</v>
      </c>
      <c r="J207" s="18">
        <v>206.94</v>
      </c>
      <c r="K207" s="18"/>
      <c r="L207" s="19">
        <f t="shared" si="0"/>
        <v>189668.69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66976.95</v>
      </c>
      <c r="I208" s="18">
        <v>5101.2700000000004</v>
      </c>
      <c r="J208" s="18"/>
      <c r="K208" s="18"/>
      <c r="L208" s="19">
        <f t="shared" si="0"/>
        <v>72078.22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1194887.6799999999</v>
      </c>
      <c r="G211" s="41">
        <f t="shared" si="1"/>
        <v>463900.05</v>
      </c>
      <c r="H211" s="41">
        <f t="shared" si="1"/>
        <v>574796.62</v>
      </c>
      <c r="I211" s="41">
        <f t="shared" si="1"/>
        <v>94052.39</v>
      </c>
      <c r="J211" s="41">
        <f t="shared" si="1"/>
        <v>21811.17</v>
      </c>
      <c r="K211" s="41">
        <f t="shared" si="1"/>
        <v>9869.9</v>
      </c>
      <c r="L211" s="41">
        <f t="shared" si="1"/>
        <v>2359317.81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492895</v>
      </c>
      <c r="I233" s="18"/>
      <c r="J233" s="18"/>
      <c r="K233" s="18"/>
      <c r="L233" s="19">
        <f>SUM(F233:K233)</f>
        <v>492895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55436.35</v>
      </c>
      <c r="I234" s="18"/>
      <c r="J234" s="18"/>
      <c r="K234" s="18"/>
      <c r="L234" s="19">
        <f>SUM(F234:K234)</f>
        <v>55436.35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8310.69</v>
      </c>
      <c r="I238" s="18"/>
      <c r="J238" s="18"/>
      <c r="K238" s="18"/>
      <c r="L238" s="19">
        <f t="shared" ref="L238:L244" si="4">SUM(F238:K238)</f>
        <v>8310.69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74926.25</v>
      </c>
      <c r="I244" s="18">
        <v>5101.2700000000004</v>
      </c>
      <c r="J244" s="18"/>
      <c r="K244" s="18"/>
      <c r="L244" s="19">
        <f t="shared" si="4"/>
        <v>80027.520000000004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631568.28999999992</v>
      </c>
      <c r="I247" s="41">
        <f t="shared" si="5"/>
        <v>5101.2700000000004</v>
      </c>
      <c r="J247" s="41">
        <f t="shared" si="5"/>
        <v>0</v>
      </c>
      <c r="K247" s="41">
        <f t="shared" si="5"/>
        <v>0</v>
      </c>
      <c r="L247" s="41">
        <f t="shared" si="5"/>
        <v>636669.55999999994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1194887.6799999999</v>
      </c>
      <c r="G257" s="41">
        <f t="shared" si="8"/>
        <v>463900.05</v>
      </c>
      <c r="H257" s="41">
        <f t="shared" si="8"/>
        <v>1206364.9099999999</v>
      </c>
      <c r="I257" s="41">
        <f t="shared" si="8"/>
        <v>99153.66</v>
      </c>
      <c r="J257" s="41">
        <f t="shared" si="8"/>
        <v>21811.17</v>
      </c>
      <c r="K257" s="41">
        <f t="shared" si="8"/>
        <v>9869.9</v>
      </c>
      <c r="L257" s="41">
        <f t="shared" si="8"/>
        <v>2995987.37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19314.29</v>
      </c>
      <c r="L263" s="19">
        <f>SUM(F263:K263)</f>
        <v>19314.29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19314.29</v>
      </c>
      <c r="L270" s="41">
        <f t="shared" si="9"/>
        <v>19314.29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1194887.6799999999</v>
      </c>
      <c r="G271" s="42">
        <f t="shared" si="11"/>
        <v>463900.05</v>
      </c>
      <c r="H271" s="42">
        <f t="shared" si="11"/>
        <v>1206364.9099999999</v>
      </c>
      <c r="I271" s="42">
        <f t="shared" si="11"/>
        <v>99153.66</v>
      </c>
      <c r="J271" s="42">
        <f t="shared" si="11"/>
        <v>21811.17</v>
      </c>
      <c r="K271" s="42">
        <f t="shared" si="11"/>
        <v>29184.190000000002</v>
      </c>
      <c r="L271" s="42">
        <f t="shared" si="11"/>
        <v>3015301.66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31336.639999999999</v>
      </c>
      <c r="G276" s="18">
        <v>6446.68</v>
      </c>
      <c r="H276" s="18">
        <v>5099.6499999999996</v>
      </c>
      <c r="I276" s="18">
        <v>149.38999999999999</v>
      </c>
      <c r="J276" s="18"/>
      <c r="K276" s="18"/>
      <c r="L276" s="19">
        <f>SUM(F276:K276)</f>
        <v>43032.36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2907.5</v>
      </c>
      <c r="G277" s="18">
        <v>313.01</v>
      </c>
      <c r="H277" s="18">
        <v>6906.25</v>
      </c>
      <c r="I277" s="18">
        <v>8509.01</v>
      </c>
      <c r="J277" s="18">
        <v>322.87</v>
      </c>
      <c r="K277" s="18"/>
      <c r="L277" s="19">
        <f>SUM(F277:K277)</f>
        <v>18958.64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20</v>
      </c>
      <c r="G281" s="18">
        <v>1.53</v>
      </c>
      <c r="H281" s="18">
        <v>1319.05</v>
      </c>
      <c r="I281" s="18">
        <v>17.82</v>
      </c>
      <c r="J281" s="18"/>
      <c r="K281" s="18"/>
      <c r="L281" s="19">
        <f t="shared" ref="L281:L287" si="12">SUM(F281:K281)</f>
        <v>1358.3999999999999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28575.119999999999</v>
      </c>
      <c r="I282" s="18">
        <v>2906.83</v>
      </c>
      <c r="J282" s="18"/>
      <c r="K282" s="18"/>
      <c r="L282" s="19">
        <f t="shared" si="12"/>
        <v>31481.949999999997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300</v>
      </c>
      <c r="L288" s="19">
        <f>SUM(F288:K288)</f>
        <v>300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34264.14</v>
      </c>
      <c r="G290" s="42">
        <f t="shared" si="13"/>
        <v>6761.22</v>
      </c>
      <c r="H290" s="42">
        <f t="shared" si="13"/>
        <v>41900.07</v>
      </c>
      <c r="I290" s="42">
        <f t="shared" si="13"/>
        <v>11583.05</v>
      </c>
      <c r="J290" s="42">
        <f t="shared" si="13"/>
        <v>322.87</v>
      </c>
      <c r="K290" s="42">
        <f t="shared" si="13"/>
        <v>300</v>
      </c>
      <c r="L290" s="41">
        <f t="shared" si="13"/>
        <v>95131.35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34264.14</v>
      </c>
      <c r="G338" s="41">
        <f t="shared" si="20"/>
        <v>6761.22</v>
      </c>
      <c r="H338" s="41">
        <f t="shared" si="20"/>
        <v>41900.07</v>
      </c>
      <c r="I338" s="41">
        <f t="shared" si="20"/>
        <v>11583.05</v>
      </c>
      <c r="J338" s="41">
        <f t="shared" si="20"/>
        <v>322.87</v>
      </c>
      <c r="K338" s="41">
        <f t="shared" si="20"/>
        <v>300</v>
      </c>
      <c r="L338" s="41">
        <f t="shared" si="20"/>
        <v>95131.35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34264.14</v>
      </c>
      <c r="G352" s="41">
        <f>G338</f>
        <v>6761.22</v>
      </c>
      <c r="H352" s="41">
        <f>H338</f>
        <v>41900.07</v>
      </c>
      <c r="I352" s="41">
        <f>I338</f>
        <v>11583.05</v>
      </c>
      <c r="J352" s="41">
        <f>J338</f>
        <v>322.87</v>
      </c>
      <c r="K352" s="47">
        <f>K338+K351</f>
        <v>300</v>
      </c>
      <c r="L352" s="41">
        <f>L338+L351</f>
        <v>95131.35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59284.35</v>
      </c>
      <c r="I358" s="18"/>
      <c r="J358" s="18"/>
      <c r="K358" s="18"/>
      <c r="L358" s="13">
        <f>SUM(F358:K358)</f>
        <v>59284.35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59284.35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59284.35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73.900000000000006</v>
      </c>
      <c r="I392" s="18"/>
      <c r="J392" s="24" t="s">
        <v>289</v>
      </c>
      <c r="K392" s="24" t="s">
        <v>289</v>
      </c>
      <c r="L392" s="56">
        <f t="shared" si="25"/>
        <v>73.900000000000006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73.900000000000006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73.900000000000006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73.900000000000006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73.900000000000006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80229.929999999993</v>
      </c>
      <c r="G440" s="18"/>
      <c r="H440" s="18"/>
      <c r="I440" s="56">
        <f t="shared" si="33"/>
        <v>80229.929999999993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80229.929999999993</v>
      </c>
      <c r="G446" s="13">
        <f>SUM(G439:G445)</f>
        <v>0</v>
      </c>
      <c r="H446" s="13">
        <f>SUM(H439:H445)</f>
        <v>0</v>
      </c>
      <c r="I446" s="13">
        <f>SUM(I439:I445)</f>
        <v>80229.929999999993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80229.929999999993</v>
      </c>
      <c r="G454" s="18"/>
      <c r="H454" s="18"/>
      <c r="I454" s="56">
        <f t="shared" ref="I454:I459" si="34">SUM(F454:H454)</f>
        <v>80229.929999999993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80229.929999999993</v>
      </c>
      <c r="G460" s="83">
        <f>SUM(G454:G459)</f>
        <v>0</v>
      </c>
      <c r="H460" s="83">
        <f>SUM(H454:H459)</f>
        <v>0</v>
      </c>
      <c r="I460" s="83">
        <f>SUM(I454:I459)</f>
        <v>80229.929999999993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80229.929999999993</v>
      </c>
      <c r="G461" s="42">
        <f>G452+G460</f>
        <v>0</v>
      </c>
      <c r="H461" s="42">
        <f>H452+H460</f>
        <v>0</v>
      </c>
      <c r="I461" s="42">
        <f>I452+I460</f>
        <v>80229.929999999993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132000</v>
      </c>
      <c r="G465" s="18">
        <v>0</v>
      </c>
      <c r="H465" s="18">
        <v>0</v>
      </c>
      <c r="I465" s="18">
        <v>0</v>
      </c>
      <c r="J465" s="18">
        <v>80156.03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3047122.1</v>
      </c>
      <c r="G468" s="18">
        <v>59284.35</v>
      </c>
      <c r="H468" s="18">
        <v>95131.35</v>
      </c>
      <c r="I468" s="18">
        <v>0</v>
      </c>
      <c r="J468" s="18">
        <v>73.900000000000006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3047122.1</v>
      </c>
      <c r="G470" s="53">
        <f>SUM(G468:G469)</f>
        <v>59284.35</v>
      </c>
      <c r="H470" s="53">
        <f>SUM(H468:H469)</f>
        <v>95131.35</v>
      </c>
      <c r="I470" s="53">
        <f>SUM(I468:I469)</f>
        <v>0</v>
      </c>
      <c r="J470" s="53">
        <f>SUM(J468:J469)</f>
        <v>73.900000000000006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3015301.66</v>
      </c>
      <c r="G472" s="18">
        <v>59284.35</v>
      </c>
      <c r="H472" s="18">
        <v>95131.35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3015301.66</v>
      </c>
      <c r="G474" s="53">
        <f>SUM(G472:G473)</f>
        <v>59284.35</v>
      </c>
      <c r="H474" s="53">
        <f>SUM(H472:H473)</f>
        <v>95131.35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163820.43999999994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80229.929999999993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398845.16</v>
      </c>
      <c r="G521" s="18">
        <v>128643.06</v>
      </c>
      <c r="H521" s="18">
        <v>77798.740000000005</v>
      </c>
      <c r="I521" s="18">
        <v>9983.06</v>
      </c>
      <c r="J521" s="18">
        <v>1322.87</v>
      </c>
      <c r="K521" s="18">
        <v>150</v>
      </c>
      <c r="L521" s="88">
        <f>SUM(F521:K521)</f>
        <v>616742.89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55436.35</v>
      </c>
      <c r="I523" s="18"/>
      <c r="J523" s="18"/>
      <c r="K523" s="18"/>
      <c r="L523" s="88">
        <f>SUM(F523:K523)</f>
        <v>55436.35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398845.16</v>
      </c>
      <c r="G524" s="108">
        <f t="shared" ref="G524:L524" si="36">SUM(G521:G523)</f>
        <v>128643.06</v>
      </c>
      <c r="H524" s="108">
        <f t="shared" si="36"/>
        <v>133235.09</v>
      </c>
      <c r="I524" s="108">
        <f t="shared" si="36"/>
        <v>9983.06</v>
      </c>
      <c r="J524" s="108">
        <f t="shared" si="36"/>
        <v>1322.87</v>
      </c>
      <c r="K524" s="108">
        <f t="shared" si="36"/>
        <v>150</v>
      </c>
      <c r="L524" s="89">
        <f t="shared" si="36"/>
        <v>672179.24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</v>
      </c>
      <c r="G526" s="18">
        <v>1.53</v>
      </c>
      <c r="H526" s="18">
        <v>148212.56</v>
      </c>
      <c r="I526" s="18">
        <v>2906.83</v>
      </c>
      <c r="J526" s="18"/>
      <c r="K526" s="18"/>
      <c r="L526" s="88">
        <f>SUM(F526:K526)</f>
        <v>151140.91999999998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8310.69</v>
      </c>
      <c r="I528" s="18"/>
      <c r="J528" s="18"/>
      <c r="K528" s="18"/>
      <c r="L528" s="88">
        <f>SUM(F528:K528)</f>
        <v>8310.69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</v>
      </c>
      <c r="G529" s="89">
        <f t="shared" ref="G529:L529" si="37">SUM(G526:G528)</f>
        <v>1.53</v>
      </c>
      <c r="H529" s="89">
        <f t="shared" si="37"/>
        <v>156523.25</v>
      </c>
      <c r="I529" s="89">
        <f t="shared" si="37"/>
        <v>2906.83</v>
      </c>
      <c r="J529" s="89">
        <f t="shared" si="37"/>
        <v>0</v>
      </c>
      <c r="K529" s="89">
        <f t="shared" si="37"/>
        <v>0</v>
      </c>
      <c r="L529" s="89">
        <f t="shared" si="37"/>
        <v>159451.60999999999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54845.81</v>
      </c>
      <c r="I531" s="18"/>
      <c r="J531" s="18"/>
      <c r="K531" s="18"/>
      <c r="L531" s="88">
        <f>SUM(F531:K531)</f>
        <v>54845.81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6700.12</v>
      </c>
      <c r="I533" s="18"/>
      <c r="J533" s="18"/>
      <c r="K533" s="18"/>
      <c r="L533" s="88">
        <f>SUM(F533:K533)</f>
        <v>6700.12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61545.93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61545.93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11369</v>
      </c>
      <c r="I541" s="18"/>
      <c r="J541" s="18"/>
      <c r="K541" s="18"/>
      <c r="L541" s="88">
        <f>SUM(F541:K541)</f>
        <v>11369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23640</v>
      </c>
      <c r="I543" s="18"/>
      <c r="J543" s="18"/>
      <c r="K543" s="18"/>
      <c r="L543" s="88">
        <f>SUM(F543:K543)</f>
        <v>23640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35009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35009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398865.16</v>
      </c>
      <c r="G545" s="89">
        <f t="shared" ref="G545:L545" si="41">G524+G529+G534+G539+G544</f>
        <v>128644.59</v>
      </c>
      <c r="H545" s="89">
        <f t="shared" si="41"/>
        <v>386313.26999999996</v>
      </c>
      <c r="I545" s="89">
        <f t="shared" si="41"/>
        <v>12889.89</v>
      </c>
      <c r="J545" s="89">
        <f t="shared" si="41"/>
        <v>1322.87</v>
      </c>
      <c r="K545" s="89">
        <f t="shared" si="41"/>
        <v>150</v>
      </c>
      <c r="L545" s="89">
        <f t="shared" si="41"/>
        <v>928185.78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616742.89</v>
      </c>
      <c r="G549" s="87">
        <f>L526</f>
        <v>151140.91999999998</v>
      </c>
      <c r="H549" s="87">
        <f>L531</f>
        <v>54845.81</v>
      </c>
      <c r="I549" s="87">
        <f>L536</f>
        <v>0</v>
      </c>
      <c r="J549" s="87">
        <f>L541</f>
        <v>11369</v>
      </c>
      <c r="K549" s="87">
        <f>SUM(F549:J549)</f>
        <v>834098.62000000011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55436.35</v>
      </c>
      <c r="G551" s="87">
        <f>L528</f>
        <v>8310.69</v>
      </c>
      <c r="H551" s="87">
        <f>L533</f>
        <v>6700.12</v>
      </c>
      <c r="I551" s="87">
        <f>L538</f>
        <v>0</v>
      </c>
      <c r="J551" s="87">
        <f>L543</f>
        <v>23640</v>
      </c>
      <c r="K551" s="87">
        <f>SUM(F551:J551)</f>
        <v>94087.16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672179.24</v>
      </c>
      <c r="G552" s="89">
        <f t="shared" si="42"/>
        <v>159451.60999999999</v>
      </c>
      <c r="H552" s="89">
        <f t="shared" si="42"/>
        <v>61545.93</v>
      </c>
      <c r="I552" s="89">
        <f t="shared" si="42"/>
        <v>0</v>
      </c>
      <c r="J552" s="89">
        <f t="shared" si="42"/>
        <v>35009</v>
      </c>
      <c r="K552" s="89">
        <f t="shared" si="42"/>
        <v>928185.78000000014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450</v>
      </c>
      <c r="G567" s="18">
        <v>104.94</v>
      </c>
      <c r="H567" s="18">
        <v>3026.69</v>
      </c>
      <c r="I567" s="18"/>
      <c r="J567" s="18"/>
      <c r="K567" s="18"/>
      <c r="L567" s="88">
        <f>SUM(F567:K567)</f>
        <v>3581.63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450</v>
      </c>
      <c r="G570" s="193">
        <f t="shared" ref="G570:L570" si="45">SUM(G567:G569)</f>
        <v>104.94</v>
      </c>
      <c r="H570" s="193">
        <f t="shared" si="45"/>
        <v>3026.69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3581.63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450</v>
      </c>
      <c r="G571" s="89">
        <f t="shared" ref="G571:L571" si="46">G560+G565+G570</f>
        <v>104.94</v>
      </c>
      <c r="H571" s="89">
        <f t="shared" si="46"/>
        <v>3026.69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3581.63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492895</v>
      </c>
      <c r="I575" s="87">
        <f>SUM(F575:H575)</f>
        <v>492895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55436.35</v>
      </c>
      <c r="I579" s="87">
        <f t="shared" si="47"/>
        <v>55436.35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3362.5</v>
      </c>
      <c r="G582" s="18"/>
      <c r="H582" s="18"/>
      <c r="I582" s="87">
        <f t="shared" si="47"/>
        <v>3362.5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44209.11</v>
      </c>
      <c r="G583" s="18"/>
      <c r="H583" s="18"/>
      <c r="I583" s="87">
        <f t="shared" si="47"/>
        <v>44209.11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57013.77</v>
      </c>
      <c r="I591" s="18"/>
      <c r="J591" s="18">
        <v>56387.519999999997</v>
      </c>
      <c r="K591" s="104">
        <f t="shared" ref="K591:K597" si="48">SUM(H591:J591)</f>
        <v>113401.29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11369</v>
      </c>
      <c r="I592" s="18"/>
      <c r="J592" s="18">
        <v>23640</v>
      </c>
      <c r="K592" s="104">
        <f t="shared" si="48"/>
        <v>35009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3695.45</v>
      </c>
      <c r="I595" s="18"/>
      <c r="J595" s="18"/>
      <c r="K595" s="104">
        <f t="shared" si="48"/>
        <v>3695.45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72078.219999999987</v>
      </c>
      <c r="I598" s="108">
        <f>SUM(I591:I597)</f>
        <v>0</v>
      </c>
      <c r="J598" s="108">
        <f>SUM(J591:J597)</f>
        <v>80027.51999999999</v>
      </c>
      <c r="K598" s="108">
        <f>SUM(K591:K597)</f>
        <v>152105.74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22134.04</v>
      </c>
      <c r="I604" s="18"/>
      <c r="J604" s="18"/>
      <c r="K604" s="104">
        <f>SUM(H604:J604)</f>
        <v>22134.04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22134.04</v>
      </c>
      <c r="I605" s="108">
        <f>SUM(I602:I604)</f>
        <v>0</v>
      </c>
      <c r="J605" s="108">
        <f>SUM(J602:J604)</f>
        <v>0</v>
      </c>
      <c r="K605" s="108">
        <f>SUM(K602:K604)</f>
        <v>22134.04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5916.5</v>
      </c>
      <c r="G611" s="18">
        <v>452.62</v>
      </c>
      <c r="H611" s="18"/>
      <c r="I611" s="18"/>
      <c r="J611" s="18"/>
      <c r="K611" s="18"/>
      <c r="L611" s="88">
        <f>SUM(F611:K611)</f>
        <v>6369.12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5916.5</v>
      </c>
      <c r="G614" s="108">
        <f t="shared" si="49"/>
        <v>452.62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6369.12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212704.11</v>
      </c>
      <c r="H617" s="109">
        <f>SUM(F52)</f>
        <v>212704.11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218.64000000000033</v>
      </c>
      <c r="H618" s="109">
        <f>SUM(G52)</f>
        <v>218.64</v>
      </c>
      <c r="I618" s="121" t="s">
        <v>892</v>
      </c>
      <c r="J618" s="109">
        <f>G618-H618</f>
        <v>3.4106051316484809E-13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2507.25</v>
      </c>
      <c r="H619" s="109">
        <f>SUM(H52)</f>
        <v>2507.25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80229.929999999993</v>
      </c>
      <c r="H621" s="109">
        <f>SUM(J52)</f>
        <v>80229.929999999993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163820.44</v>
      </c>
      <c r="H622" s="109">
        <f>F476</f>
        <v>163820.43999999994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80229.929999999993</v>
      </c>
      <c r="H626" s="109">
        <f>J476</f>
        <v>80229.929999999993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3047122.1</v>
      </c>
      <c r="H627" s="104">
        <f>SUM(F468)</f>
        <v>3047122.1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59284.35</v>
      </c>
      <c r="H628" s="104">
        <f>SUM(G468)</f>
        <v>59284.35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95131.349999999991</v>
      </c>
      <c r="H629" s="104">
        <f>SUM(H468)</f>
        <v>95131.35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73.900000000000006</v>
      </c>
      <c r="H631" s="104">
        <f>SUM(J468)</f>
        <v>73.900000000000006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3015301.66</v>
      </c>
      <c r="H632" s="104">
        <f>SUM(F472)</f>
        <v>3015301.66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95131.35</v>
      </c>
      <c r="H633" s="104">
        <f>SUM(H472)</f>
        <v>95131.35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59284.35</v>
      </c>
      <c r="H635" s="104">
        <f>SUM(G472)</f>
        <v>59284.35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73.900000000000006</v>
      </c>
      <c r="H637" s="164">
        <f>SUM(J468)</f>
        <v>73.900000000000006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80229.929999999993</v>
      </c>
      <c r="H639" s="104">
        <f>SUM(F461)</f>
        <v>80229.929999999993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80229.929999999993</v>
      </c>
      <c r="H642" s="104">
        <f>SUM(I461)</f>
        <v>80229.929999999993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73.900000000000006</v>
      </c>
      <c r="H644" s="104">
        <f>H408</f>
        <v>73.900000000000006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73.900000000000006</v>
      </c>
      <c r="H646" s="104">
        <f>L408</f>
        <v>73.900000000000006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152105.74</v>
      </c>
      <c r="H647" s="104">
        <f>L208+L226+L244</f>
        <v>152105.74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22134.04</v>
      </c>
      <c r="H648" s="104">
        <f>(J257+J338)-(J255+J336)</f>
        <v>22134.039999999997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72078.22</v>
      </c>
      <c r="H649" s="104">
        <f>H598</f>
        <v>72078.219999999987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80027.520000000004</v>
      </c>
      <c r="H651" s="104">
        <f>J598</f>
        <v>80027.51999999999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19314.29</v>
      </c>
      <c r="H652" s="104">
        <f>K263+K345</f>
        <v>19314.29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2513733.5100000002</v>
      </c>
      <c r="G660" s="19">
        <f>(L229+L309+L359)</f>
        <v>0</v>
      </c>
      <c r="H660" s="19">
        <f>(L247+L328+L360)</f>
        <v>636669.55999999994</v>
      </c>
      <c r="I660" s="19">
        <f>SUM(F660:H660)</f>
        <v>3150403.0700000003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15164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15164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72078.22</v>
      </c>
      <c r="G662" s="19">
        <f>(L226+L306)-(J226+J306)</f>
        <v>0</v>
      </c>
      <c r="H662" s="19">
        <f>(L244+L325)-(J244+J325)</f>
        <v>80027.520000000004</v>
      </c>
      <c r="I662" s="19">
        <f>SUM(F662:H662)</f>
        <v>152105.74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76074.76999999999</v>
      </c>
      <c r="G663" s="199">
        <f>SUM(G575:G587)+SUM(I602:I604)+L612</f>
        <v>0</v>
      </c>
      <c r="H663" s="199">
        <f>SUM(H575:H587)+SUM(J602:J604)+L613</f>
        <v>548331.35</v>
      </c>
      <c r="I663" s="19">
        <f>SUM(F663:H663)</f>
        <v>624406.12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2350416.5200000005</v>
      </c>
      <c r="G664" s="19">
        <f>G660-SUM(G661:G663)</f>
        <v>0</v>
      </c>
      <c r="H664" s="19">
        <f>H660-SUM(H661:H663)</f>
        <v>8310.6899999999441</v>
      </c>
      <c r="I664" s="19">
        <f>I660-SUM(I661:I663)</f>
        <v>2358727.2100000004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108.88</v>
      </c>
      <c r="G665" s="248"/>
      <c r="H665" s="248"/>
      <c r="I665" s="19">
        <f>SUM(F665:H665)</f>
        <v>108.88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21587.22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21663.55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-8310.69</v>
      </c>
      <c r="I669" s="19">
        <f>SUM(F669:H669)</f>
        <v>-8310.69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21587.22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21587.22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31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Lempster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550439.35</v>
      </c>
      <c r="C9" s="229">
        <f>'DOE25'!G197+'DOE25'!G215+'DOE25'!G233+'DOE25'!G276+'DOE25'!G295+'DOE25'!G314</f>
        <v>225414.44999999998</v>
      </c>
    </row>
    <row r="10" spans="1:3" x14ac:dyDescent="0.2">
      <c r="A10" t="s">
        <v>779</v>
      </c>
      <c r="B10" s="240">
        <v>501287.2</v>
      </c>
      <c r="C10" s="240">
        <v>218204.88</v>
      </c>
    </row>
    <row r="11" spans="1:3" x14ac:dyDescent="0.2">
      <c r="A11" t="s">
        <v>780</v>
      </c>
      <c r="B11" s="240">
        <v>24826.639999999999</v>
      </c>
      <c r="C11" s="240">
        <v>5348.66</v>
      </c>
    </row>
    <row r="12" spans="1:3" x14ac:dyDescent="0.2">
      <c r="A12" t="s">
        <v>781</v>
      </c>
      <c r="B12" s="240">
        <v>24325.51</v>
      </c>
      <c r="C12" s="240">
        <v>1860.91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550439.35</v>
      </c>
      <c r="C13" s="231">
        <f>SUM(C10:C12)</f>
        <v>225414.45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399295.16</v>
      </c>
      <c r="C18" s="229">
        <f>'DOE25'!G198+'DOE25'!G216+'DOE25'!G234+'DOE25'!G277+'DOE25'!G296+'DOE25'!G315</f>
        <v>128748</v>
      </c>
    </row>
    <row r="19" spans="1:3" x14ac:dyDescent="0.2">
      <c r="A19" t="s">
        <v>779</v>
      </c>
      <c r="B19" s="240">
        <v>158108.5</v>
      </c>
      <c r="C19" s="240">
        <v>79696.55</v>
      </c>
    </row>
    <row r="20" spans="1:3" x14ac:dyDescent="0.2">
      <c r="A20" t="s">
        <v>780</v>
      </c>
      <c r="B20" s="240">
        <v>241186.66</v>
      </c>
      <c r="C20" s="240">
        <v>49051.45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399295.16000000003</v>
      </c>
      <c r="C22" s="231">
        <f>SUM(C19:C21)</f>
        <v>128748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19540</v>
      </c>
      <c r="C36" s="235">
        <f>'DOE25'!G200+'DOE25'!G218+'DOE25'!G236+'DOE25'!G279+'DOE25'!G298+'DOE25'!G317</f>
        <v>3793.44</v>
      </c>
    </row>
    <row r="37" spans="1:3" x14ac:dyDescent="0.2">
      <c r="A37" t="s">
        <v>779</v>
      </c>
      <c r="B37" s="240">
        <v>8530</v>
      </c>
      <c r="C37" s="240">
        <v>1867.68</v>
      </c>
    </row>
    <row r="38" spans="1:3" x14ac:dyDescent="0.2">
      <c r="A38" t="s">
        <v>780</v>
      </c>
      <c r="B38" s="240">
        <v>9700</v>
      </c>
      <c r="C38" s="240">
        <v>1825.54</v>
      </c>
    </row>
    <row r="39" spans="1:3" x14ac:dyDescent="0.2">
      <c r="A39" t="s">
        <v>781</v>
      </c>
      <c r="B39" s="240">
        <v>1310</v>
      </c>
      <c r="C39" s="240">
        <v>100.22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19540</v>
      </c>
      <c r="C40" s="231">
        <f>SUM(C37:C39)</f>
        <v>3793.44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Lempster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1945502.83</v>
      </c>
      <c r="D5" s="20">
        <f>SUM('DOE25'!L197:L200)+SUM('DOE25'!L215:L218)+SUM('DOE25'!L233:L236)-F5-G5</f>
        <v>1943268.6</v>
      </c>
      <c r="E5" s="243"/>
      <c r="F5" s="255">
        <f>SUM('DOE25'!J197:J200)+SUM('DOE25'!J215:J218)+SUM('DOE25'!J233:J236)</f>
        <v>1984.23</v>
      </c>
      <c r="G5" s="53">
        <f>SUM('DOE25'!K197:K200)+SUM('DOE25'!K215:K218)+SUM('DOE25'!K233:K236)</f>
        <v>250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179513.04</v>
      </c>
      <c r="D6" s="20">
        <f>'DOE25'!L202+'DOE25'!L220+'DOE25'!L238-F6-G6</f>
        <v>178851.53</v>
      </c>
      <c r="E6" s="243"/>
      <c r="F6" s="255">
        <f>'DOE25'!J202+'DOE25'!J220+'DOE25'!J238</f>
        <v>661.51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121341.2</v>
      </c>
      <c r="D7" s="20">
        <f>'DOE25'!L203+'DOE25'!L221+'DOE25'!L239-F7-G7</f>
        <v>102628.7</v>
      </c>
      <c r="E7" s="243"/>
      <c r="F7" s="255">
        <f>'DOE25'!J203+'DOE25'!J221+'DOE25'!J239</f>
        <v>18712.5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163731.99999999997</v>
      </c>
      <c r="D8" s="243"/>
      <c r="E8" s="20">
        <f>'DOE25'!L204+'DOE25'!L222+'DOE25'!L240-F8-G8-D9-D11</f>
        <v>154877.09999999998</v>
      </c>
      <c r="F8" s="255">
        <f>'DOE25'!J204+'DOE25'!J222+'DOE25'!J240</f>
        <v>0</v>
      </c>
      <c r="G8" s="53">
        <f>'DOE25'!K204+'DOE25'!K222+'DOE25'!K240</f>
        <v>8854.9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18180.73</v>
      </c>
      <c r="D9" s="244">
        <v>18180.73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6000</v>
      </c>
      <c r="D10" s="243"/>
      <c r="E10" s="244">
        <v>6000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32331</v>
      </c>
      <c r="D11" s="244">
        <v>32331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193612.13999999998</v>
      </c>
      <c r="D12" s="20">
        <f>'DOE25'!L205+'DOE25'!L223+'DOE25'!L241-F12-G12</f>
        <v>192601.15</v>
      </c>
      <c r="E12" s="243"/>
      <c r="F12" s="255">
        <f>'DOE25'!J205+'DOE25'!J223+'DOE25'!J241</f>
        <v>245.99</v>
      </c>
      <c r="G12" s="53">
        <f>'DOE25'!K205+'DOE25'!K223+'DOE25'!K241</f>
        <v>765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189668.69</v>
      </c>
      <c r="D14" s="20">
        <f>'DOE25'!L207+'DOE25'!L225+'DOE25'!L243-F14-G14</f>
        <v>189461.75</v>
      </c>
      <c r="E14" s="243"/>
      <c r="F14" s="255">
        <f>'DOE25'!J207+'DOE25'!J225+'DOE25'!J243</f>
        <v>206.94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152105.74</v>
      </c>
      <c r="D15" s="20">
        <f>'DOE25'!L208+'DOE25'!L226+'DOE25'!L244-F15-G15</f>
        <v>152105.74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59284.35</v>
      </c>
      <c r="D29" s="20">
        <f>'DOE25'!L358+'DOE25'!L359+'DOE25'!L360-'DOE25'!I367-F29-G29</f>
        <v>59284.35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95131.35</v>
      </c>
      <c r="D31" s="20">
        <f>'DOE25'!L290+'DOE25'!L309+'DOE25'!L328+'DOE25'!L333+'DOE25'!L334+'DOE25'!L335-F31-G31</f>
        <v>94508.48000000001</v>
      </c>
      <c r="E31" s="243"/>
      <c r="F31" s="255">
        <f>'DOE25'!J290+'DOE25'!J309+'DOE25'!J328+'DOE25'!J333+'DOE25'!J334+'DOE25'!J335</f>
        <v>322.87</v>
      </c>
      <c r="G31" s="53">
        <f>'DOE25'!K290+'DOE25'!K309+'DOE25'!K328+'DOE25'!K333+'DOE25'!K334+'DOE25'!K335</f>
        <v>300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2963222.0300000003</v>
      </c>
      <c r="E33" s="246">
        <f>SUM(E5:E31)</f>
        <v>160877.09999999998</v>
      </c>
      <c r="F33" s="246">
        <f>SUM(F5:F31)</f>
        <v>22134.039999999997</v>
      </c>
      <c r="G33" s="246">
        <f>SUM(G5:G31)</f>
        <v>10169.9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160877.09999999998</v>
      </c>
      <c r="E35" s="249"/>
    </row>
    <row r="36" spans="2:8" ht="12" thickTop="1" x14ac:dyDescent="0.2">
      <c r="B36" t="s">
        <v>815</v>
      </c>
      <c r="D36" s="20">
        <f>D33</f>
        <v>2963222.0300000003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Lempster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208146.93</v>
      </c>
      <c r="D8" s="95">
        <f>'DOE25'!G9</f>
        <v>-5832.28</v>
      </c>
      <c r="E8" s="95">
        <f>'DOE25'!H9</f>
        <v>-39195.31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80229.929999999993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2168.87</v>
      </c>
      <c r="E12" s="95">
        <f>'DOE25'!H13</f>
        <v>41702.559999999998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1941.18</v>
      </c>
      <c r="D13" s="95">
        <f>'DOE25'!G14</f>
        <v>3882.05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2616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212704.11</v>
      </c>
      <c r="D18" s="41">
        <f>SUM(D8:D17)</f>
        <v>218.64000000000033</v>
      </c>
      <c r="E18" s="41">
        <f>SUM(E8:E17)</f>
        <v>2507.25</v>
      </c>
      <c r="F18" s="41">
        <f>SUM(F8:F17)</f>
        <v>0</v>
      </c>
      <c r="G18" s="41">
        <f>SUM(G8:G17)</f>
        <v>80229.929999999993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25377.29</v>
      </c>
      <c r="D23" s="95">
        <f>'DOE25'!G24</f>
        <v>218.64</v>
      </c>
      <c r="E23" s="95">
        <f>'DOE25'!H24</f>
        <v>2502.25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14185.64</v>
      </c>
      <c r="D27" s="95">
        <f>'DOE25'!G28</f>
        <v>0</v>
      </c>
      <c r="E27" s="95">
        <f>'DOE25'!H28</f>
        <v>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9320.74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48883.67</v>
      </c>
      <c r="D31" s="41">
        <f>SUM(D21:D30)</f>
        <v>218.64</v>
      </c>
      <c r="E31" s="41">
        <f>SUM(E21:E30)</f>
        <v>2507.25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43728.68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80229.929999999993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120091.76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163820.44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80229.929999999993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212704.11</v>
      </c>
      <c r="D51" s="41">
        <f>D50+D31</f>
        <v>218.64</v>
      </c>
      <c r="E51" s="41">
        <f>E50+E31</f>
        <v>2507.25</v>
      </c>
      <c r="F51" s="41">
        <f>F50+F31</f>
        <v>0</v>
      </c>
      <c r="G51" s="41">
        <f>G50+G31</f>
        <v>80229.929999999993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1942856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93308.160000000003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73.900000000000006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15164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23085.370000000003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116393.53</v>
      </c>
      <c r="D62" s="130">
        <f>SUM(D57:D61)</f>
        <v>15164</v>
      </c>
      <c r="E62" s="130">
        <f>SUM(E57:E61)</f>
        <v>0</v>
      </c>
      <c r="F62" s="130">
        <f>SUM(F57:F61)</f>
        <v>0</v>
      </c>
      <c r="G62" s="130">
        <f>SUM(G57:G61)</f>
        <v>73.900000000000006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2059249.53</v>
      </c>
      <c r="D63" s="22">
        <f>D56+D62</f>
        <v>15164</v>
      </c>
      <c r="E63" s="22">
        <f>E56+E62</f>
        <v>0</v>
      </c>
      <c r="F63" s="22">
        <f>F56+F62</f>
        <v>0</v>
      </c>
      <c r="G63" s="22">
        <f>G56+G62</f>
        <v>73.900000000000006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668394.63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263457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933733.61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113.94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113.94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933733.61</v>
      </c>
      <c r="D81" s="130">
        <f>SUM(D79:D80)+D78+D70</f>
        <v>113.94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54138.96</v>
      </c>
      <c r="D88" s="95">
        <f>SUM('DOE25'!G153:G161)</f>
        <v>24692.12</v>
      </c>
      <c r="E88" s="95">
        <f>SUM('DOE25'!H153:H161)</f>
        <v>95131.349999999991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54138.96</v>
      </c>
      <c r="D91" s="131">
        <f>SUM(D85:D90)</f>
        <v>24692.12</v>
      </c>
      <c r="E91" s="131">
        <f>SUM(E85:E90)</f>
        <v>95131.349999999991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19314.29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19314.29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3047122.1</v>
      </c>
      <c r="D104" s="86">
        <f>D63+D81+D91+D103</f>
        <v>59284.35</v>
      </c>
      <c r="E104" s="86">
        <f>E63+E81+E91+E103</f>
        <v>95131.349999999991</v>
      </c>
      <c r="F104" s="86">
        <f>F63+F81+F91+F103</f>
        <v>0</v>
      </c>
      <c r="G104" s="86">
        <f>G63+G81+G103</f>
        <v>73.900000000000006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1264709.98</v>
      </c>
      <c r="D109" s="24" t="s">
        <v>289</v>
      </c>
      <c r="E109" s="95">
        <f>('DOE25'!L276)+('DOE25'!L295)+('DOE25'!L314)</f>
        <v>43032.36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656784.41</v>
      </c>
      <c r="D110" s="24" t="s">
        <v>289</v>
      </c>
      <c r="E110" s="95">
        <f>('DOE25'!L277)+('DOE25'!L296)+('DOE25'!L315)</f>
        <v>18958.64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24008.44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1945502.83</v>
      </c>
      <c r="D115" s="86">
        <f>SUM(D109:D114)</f>
        <v>0</v>
      </c>
      <c r="E115" s="86">
        <f>SUM(E109:E114)</f>
        <v>61991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179513.04</v>
      </c>
      <c r="D118" s="24" t="s">
        <v>289</v>
      </c>
      <c r="E118" s="95">
        <f>+('DOE25'!L281)+('DOE25'!L300)+('DOE25'!L319)</f>
        <v>1358.3999999999999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121341.2</v>
      </c>
      <c r="D119" s="24" t="s">
        <v>289</v>
      </c>
      <c r="E119" s="95">
        <f>+('DOE25'!L282)+('DOE25'!L301)+('DOE25'!L320)</f>
        <v>31481.949999999997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214243.72999999998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193612.13999999998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189668.69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152105.74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300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59284.35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1050484.54</v>
      </c>
      <c r="D128" s="86">
        <f>SUM(D118:D127)</f>
        <v>59284.35</v>
      </c>
      <c r="E128" s="86">
        <f>SUM(E118:E127)</f>
        <v>33140.35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19314.29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73.900000000000006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-73.900000000000006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19314.29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3015301.66</v>
      </c>
      <c r="D145" s="86">
        <f>(D115+D128+D144)</f>
        <v>59284.35</v>
      </c>
      <c r="E145" s="86">
        <f>(E115+E128+E144)</f>
        <v>95131.35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Lempster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21587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21587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1307742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675743</v>
      </c>
      <c r="D11" s="182">
        <f>ROUND((C11/$C$28)*100,1)</f>
        <v>21.6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24008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180871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152823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214544</v>
      </c>
      <c r="D17" s="182">
        <f t="shared" si="0"/>
        <v>6.8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193612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189669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152106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44120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3135238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3135238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1942856</v>
      </c>
      <c r="D35" s="182">
        <f t="shared" ref="D35:D40" si="1">ROUND((C35/$C$41)*100,1)</f>
        <v>61.3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116467.42999999993</v>
      </c>
      <c r="D36" s="182">
        <f t="shared" si="1"/>
        <v>3.7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931852</v>
      </c>
      <c r="D37" s="182">
        <f t="shared" si="1"/>
        <v>29.4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1996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173962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3167133.4299999997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Lempster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2016-08-11T15:16:09Z</cp:lastPrinted>
  <dcterms:created xsi:type="dcterms:W3CDTF">1997-12-04T19:04:30Z</dcterms:created>
  <dcterms:modified xsi:type="dcterms:W3CDTF">2016-08-11T15:33:30Z</dcterms:modified>
</cp:coreProperties>
</file>