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 iterateDelta="0"/>
</workbook>
</file>

<file path=xl/calcChain.xml><?xml version="1.0" encoding="utf-8"?>
<calcChain xmlns="http://schemas.openxmlformats.org/spreadsheetml/2006/main">
  <c r="F24" i="1" l="1"/>
  <c r="F12" i="1"/>
  <c r="F96" i="1"/>
  <c r="I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L226" i="1"/>
  <c r="L244" i="1"/>
  <c r="F17" i="13"/>
  <c r="G17" i="13"/>
  <c r="L251" i="1"/>
  <c r="F18" i="13"/>
  <c r="D18" i="13" s="1"/>
  <c r="C18" i="13" s="1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8" i="10"/>
  <c r="C19" i="10"/>
  <c r="L250" i="1"/>
  <c r="L332" i="1"/>
  <c r="L254" i="1"/>
  <c r="L268" i="1"/>
  <c r="L269" i="1"/>
  <c r="L349" i="1"/>
  <c r="L350" i="1"/>
  <c r="I665" i="1"/>
  <c r="I670" i="1"/>
  <c r="L229" i="1"/>
  <c r="F661" i="1"/>
  <c r="G661" i="1"/>
  <c r="H661" i="1"/>
  <c r="G662" i="1"/>
  <c r="I669" i="1"/>
  <c r="C42" i="10"/>
  <c r="C32" i="10"/>
  <c r="L374" i="1"/>
  <c r="L375" i="1"/>
  <c r="L376" i="1"/>
  <c r="L377" i="1"/>
  <c r="L378" i="1"/>
  <c r="L379" i="1"/>
  <c r="L380" i="1"/>
  <c r="C29" i="10" s="1"/>
  <c r="B2" i="10"/>
  <c r="L344" i="1"/>
  <c r="L345" i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I271" i="1" s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F461" i="1" s="1"/>
  <c r="H639" i="1" s="1"/>
  <c r="G460" i="1"/>
  <c r="H460" i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0" i="1"/>
  <c r="H640" i="1"/>
  <c r="G641" i="1"/>
  <c r="H641" i="1"/>
  <c r="G643" i="1"/>
  <c r="H643" i="1"/>
  <c r="G644" i="1"/>
  <c r="G645" i="1"/>
  <c r="G649" i="1"/>
  <c r="G650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C26" i="10"/>
  <c r="L328" i="1"/>
  <c r="L351" i="1"/>
  <c r="L290" i="1"/>
  <c r="D12" i="13"/>
  <c r="C12" i="13" s="1"/>
  <c r="D18" i="2"/>
  <c r="D17" i="13"/>
  <c r="C17" i="13" s="1"/>
  <c r="E8" i="13"/>
  <c r="C8" i="13" s="1"/>
  <c r="C91" i="2"/>
  <c r="F78" i="2"/>
  <c r="D50" i="2"/>
  <c r="E115" i="2"/>
  <c r="E31" i="2"/>
  <c r="D29" i="13"/>
  <c r="C29" i="13" s="1"/>
  <c r="E13" i="13"/>
  <c r="C13" i="13" s="1"/>
  <c r="E78" i="2"/>
  <c r="L427" i="1"/>
  <c r="H112" i="1"/>
  <c r="F112" i="1"/>
  <c r="J641" i="1"/>
  <c r="K605" i="1"/>
  <c r="G648" i="1" s="1"/>
  <c r="J571" i="1"/>
  <c r="K571" i="1"/>
  <c r="L433" i="1"/>
  <c r="L419" i="1"/>
  <c r="I169" i="1"/>
  <c r="H169" i="1"/>
  <c r="J643" i="1"/>
  <c r="J476" i="1"/>
  <c r="H626" i="1" s="1"/>
  <c r="H476" i="1"/>
  <c r="H624" i="1" s="1"/>
  <c r="J624" i="1" s="1"/>
  <c r="I476" i="1"/>
  <c r="H625" i="1" s="1"/>
  <c r="G476" i="1"/>
  <c r="H623" i="1" s="1"/>
  <c r="J623" i="1" s="1"/>
  <c r="G338" i="1"/>
  <c r="G352" i="1" s="1"/>
  <c r="F169" i="1"/>
  <c r="J140" i="1"/>
  <c r="F571" i="1"/>
  <c r="I552" i="1"/>
  <c r="G22" i="2"/>
  <c r="J552" i="1"/>
  <c r="H552" i="1"/>
  <c r="I661" i="1"/>
  <c r="H140" i="1"/>
  <c r="L393" i="1"/>
  <c r="C138" i="2" s="1"/>
  <c r="F22" i="13"/>
  <c r="C22" i="13" s="1"/>
  <c r="H25" i="13"/>
  <c r="C25" i="13" s="1"/>
  <c r="J640" i="1"/>
  <c r="J634" i="1"/>
  <c r="H571" i="1"/>
  <c r="L560" i="1"/>
  <c r="J545" i="1"/>
  <c r="H338" i="1"/>
  <c r="H352" i="1" s="1"/>
  <c r="F338" i="1"/>
  <c r="F352" i="1" s="1"/>
  <c r="G192" i="1"/>
  <c r="H192" i="1"/>
  <c r="C35" i="10"/>
  <c r="L309" i="1"/>
  <c r="D5" i="13"/>
  <c r="C5" i="13" s="1"/>
  <c r="E16" i="13"/>
  <c r="C16" i="13" s="1"/>
  <c r="L570" i="1"/>
  <c r="I571" i="1"/>
  <c r="I545" i="1"/>
  <c r="G36" i="2"/>
  <c r="L565" i="1"/>
  <c r="G545" i="1"/>
  <c r="K551" i="1"/>
  <c r="H33" i="13"/>
  <c r="F552" i="1" l="1"/>
  <c r="L524" i="1"/>
  <c r="G552" i="1"/>
  <c r="L529" i="1"/>
  <c r="K550" i="1"/>
  <c r="K552" i="1" s="1"/>
  <c r="H545" i="1"/>
  <c r="K503" i="1"/>
  <c r="G164" i="2"/>
  <c r="K500" i="1"/>
  <c r="G161" i="2"/>
  <c r="K598" i="1"/>
  <c r="G647" i="1" s="1"/>
  <c r="J649" i="1"/>
  <c r="C25" i="10"/>
  <c r="F257" i="1"/>
  <c r="F271" i="1" s="1"/>
  <c r="D91" i="2"/>
  <c r="G112" i="1"/>
  <c r="D7" i="13"/>
  <c r="C7" i="13" s="1"/>
  <c r="G156" i="2"/>
  <c r="E128" i="2"/>
  <c r="E103" i="2"/>
  <c r="C78" i="2"/>
  <c r="D62" i="2"/>
  <c r="D63" i="2" s="1"/>
  <c r="E62" i="2"/>
  <c r="E63" i="2" s="1"/>
  <c r="D31" i="2"/>
  <c r="G62" i="2"/>
  <c r="A13" i="12"/>
  <c r="A31" i="12"/>
  <c r="A40" i="12"/>
  <c r="D19" i="13"/>
  <c r="C19" i="13" s="1"/>
  <c r="C124" i="2"/>
  <c r="D6" i="13"/>
  <c r="C6" i="13" s="1"/>
  <c r="J639" i="1"/>
  <c r="G408" i="1"/>
  <c r="H645" i="1" s="1"/>
  <c r="F81" i="2"/>
  <c r="G81" i="2"/>
  <c r="C70" i="2"/>
  <c r="F18" i="2"/>
  <c r="E81" i="2"/>
  <c r="D145" i="2"/>
  <c r="F476" i="1"/>
  <c r="H622" i="1" s="1"/>
  <c r="J622" i="1" s="1"/>
  <c r="J625" i="1"/>
  <c r="F130" i="2"/>
  <c r="F144" i="2" s="1"/>
  <c r="F145" i="2" s="1"/>
  <c r="L382" i="1"/>
  <c r="G636" i="1" s="1"/>
  <c r="J636" i="1" s="1"/>
  <c r="I52" i="1"/>
  <c r="H620" i="1" s="1"/>
  <c r="J620" i="1" s="1"/>
  <c r="C18" i="2"/>
  <c r="J617" i="1"/>
  <c r="J645" i="1"/>
  <c r="I460" i="1"/>
  <c r="I461" i="1" s="1"/>
  <c r="H642" i="1" s="1"/>
  <c r="H408" i="1"/>
  <c r="H644" i="1" s="1"/>
  <c r="J644" i="1" s="1"/>
  <c r="L401" i="1"/>
  <c r="C139" i="2" s="1"/>
  <c r="C81" i="2"/>
  <c r="C62" i="2"/>
  <c r="C63" i="2" s="1"/>
  <c r="H662" i="1"/>
  <c r="G651" i="1"/>
  <c r="J651" i="1" s="1"/>
  <c r="C21" i="10"/>
  <c r="D15" i="13"/>
  <c r="C15" i="13" s="1"/>
  <c r="J257" i="1"/>
  <c r="J271" i="1" s="1"/>
  <c r="C20" i="10"/>
  <c r="D14" i="13"/>
  <c r="C14" i="13" s="1"/>
  <c r="G257" i="1"/>
  <c r="G271" i="1" s="1"/>
  <c r="C17" i="10"/>
  <c r="L247" i="1"/>
  <c r="H660" i="1" s="1"/>
  <c r="C109" i="2"/>
  <c r="C110" i="2"/>
  <c r="H257" i="1"/>
  <c r="H271" i="1" s="1"/>
  <c r="C10" i="10"/>
  <c r="H647" i="1"/>
  <c r="C128" i="2"/>
  <c r="F662" i="1"/>
  <c r="E33" i="13"/>
  <c r="D35" i="13" s="1"/>
  <c r="L211" i="1"/>
  <c r="F660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L545" i="1" l="1"/>
  <c r="J647" i="1"/>
  <c r="E104" i="2"/>
  <c r="F104" i="2"/>
  <c r="F51" i="2"/>
  <c r="H646" i="1"/>
  <c r="J646" i="1" s="1"/>
  <c r="C104" i="2"/>
  <c r="H648" i="1"/>
  <c r="J648" i="1" s="1"/>
  <c r="H664" i="1"/>
  <c r="H667" i="1" s="1"/>
  <c r="I662" i="1"/>
  <c r="C115" i="2"/>
  <c r="C145" i="2" s="1"/>
  <c r="G672" i="1"/>
  <c r="C5" i="10" s="1"/>
  <c r="C28" i="10"/>
  <c r="D23" i="10" s="1"/>
  <c r="L257" i="1"/>
  <c r="L271" i="1" s="1"/>
  <c r="G632" i="1" s="1"/>
  <c r="J632" i="1" s="1"/>
  <c r="F664" i="1"/>
  <c r="I660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4" i="1" l="1"/>
  <c r="I672" i="1" s="1"/>
  <c r="C7" i="10" s="1"/>
  <c r="H672" i="1"/>
  <c r="C6" i="10" s="1"/>
  <c r="D25" i="10"/>
  <c r="D12" i="10"/>
  <c r="D20" i="10"/>
  <c r="D18" i="10"/>
  <c r="D19" i="10"/>
  <c r="D15" i="10"/>
  <c r="D27" i="10"/>
  <c r="D17" i="10"/>
  <c r="D24" i="10"/>
  <c r="D13" i="10"/>
  <c r="D11" i="10"/>
  <c r="D21" i="10"/>
  <c r="D22" i="10"/>
  <c r="D10" i="10"/>
  <c r="D26" i="10"/>
  <c r="C30" i="10"/>
  <c r="D16" i="10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<sst xmlns="http://schemas.openxmlformats.org/spreadsheetml/2006/main" count="3957" uniqueCount="915">
  <si>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</si>
  <si>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</si>
  <si>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</si>
  <si>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</si>
  <si>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</si>
  <si>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</si>
  <si>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</si>
  <si>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</si>
  <si>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</si>
  <si>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</si>
  <si>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</si>
  <si>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</si>
  <si>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</si>
  <si>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</si>
  <si>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</si>
  <si>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</si>
  <si>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</si>
  <si>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</si>
  <si>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</si>
  <si>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</si>
  <si>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</si>
  <si>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</si>
  <si>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</si>
  <si>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</si>
  <si>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</si>
  <si>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</si>
  <si>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</si>
  <si>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</si>
  <si>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</si>
  <si>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</si>
  <si>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</si>
  <si>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</si>
  <si>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</si>
  <si>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</si>
  <si>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</si>
  <si>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</si>
  <si>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</si>
  <si>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</si>
  <si>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</si>
  <si>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</si>
  <si>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</si>
  <si>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</si>
  <si>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</si>
  <si>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</si>
  <si>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</si>
  <si>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</si>
  <si>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</si>
  <si>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</si>
  <si>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</si>
  <si>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</si>
  <si>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</si>
  <si>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</si>
  <si>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</si>
  <si>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</si>
  <si>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</si>
  <si>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</si>
  <si>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</si>
  <si>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</si>
  <si>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</si>
  <si>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</si>
  <si>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</si>
  <si>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</si>
  <si>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</si>
  <si>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</si>
  <si>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</si>
  <si>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</si>
  <si>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</si>
  <si>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</si>
  <si>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</si>
  <si>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</si>
  <si>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</si>
  <si>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</si>
  <si>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</si>
  <si>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</si>
  <si>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</si>
  <si>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</si>
  <si>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</si>
  <si>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</si>
  <si>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</si>
  <si>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</si>
  <si>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</si>
  <si>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</si>
  <si>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</si>
  <si>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</si>
  <si>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</si>
  <si>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</si>
  <si>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</si>
  <si>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</si>
  <si>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</si>
  <si>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</si>
  <si>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</si>
  <si>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</si>
  <si>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</si>
  <si>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</si>
  <si>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</si>
  <si>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</si>
  <si>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</si>
  <si>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</si>
  <si>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</si>
  <si>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</si>
  <si>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</si>
  <si>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</si>
  <si>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</si>
  <si>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</si>
  <si>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</si>
  <si>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</si>
  <si>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</si>
  <si>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</si>
  <si>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</si>
  <si>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</si>
  <si>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</si>
  <si>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</si>
  <si>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</si>
  <si>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</si>
  <si>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</si>
  <si>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</si>
  <si>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</si>
  <si>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</si>
  <si>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</si>
  <si>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</si>
  <si>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</si>
  <si>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</si>
  <si>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</si>
  <si>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</si>
  <si>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</si>
  <si>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</si>
  <si>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</si>
  <si>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</si>
  <si>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</si>
  <si>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</si>
  <si>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</si>
  <si>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</si>
  <si>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</si>
  <si>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</si>
  <si>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</si>
  <si>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</si>
  <si>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</si>
  <si>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</si>
  <si>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</si>
  <si>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</si>
  <si>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</si>
  <si>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</si>
  <si>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</si>
  <si>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</si>
  <si>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</si>
  <si>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</si>
  <si>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</si>
  <si>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</si>
  <si>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</si>
  <si>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</si>
  <si>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</si>
  <si>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</si>
  <si>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</si>
  <si>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</si>
  <si>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</si>
  <si>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</si>
  <si>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</si>
  <si>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</si>
  <si>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</si>
  <si>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</si>
  <si>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</si>
  <si>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</si>
  <si>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</si>
  <si>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</si>
  <si>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</si>
  <si>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</si>
  <si>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</si>
  <si>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</si>
  <si>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</si>
  <si>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</si>
  <si>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</si>
  <si>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</si>
  <si>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</si>
  <si>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</si>
  <si>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</si>
  <si>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</si>
  <si>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</si>
  <si>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</si>
  <si>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</si>
  <si>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</si>
  <si>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</si>
  <si>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</si>
  <si>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</si>
  <si>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</si>
  <si>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</si>
  <si>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</si>
  <si>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</si>
  <si>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</si>
  <si>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</si>
  <si>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</si>
  <si>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</si>
  <si>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</si>
  <si>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</si>
  <si>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</si>
  <si>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</si>
  <si>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</si>
  <si>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</si>
  <si>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</si>
  <si>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</si>
  <si>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</si>
  <si>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</si>
  <si>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</si>
  <si>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</si>
  <si>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</si>
  <si>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</si>
  <si>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</si>
  <si>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</si>
  <si>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</si>
  <si>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</si>
  <si>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</si>
  <si>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</si>
  <si>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</si>
  <si>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</si>
  <si>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</si>
  <si>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</si>
  <si>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</si>
  <si>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</si>
  <si>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</si>
  <si>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</si>
  <si>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</si>
  <si>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</si>
  <si>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</si>
  <si>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</si>
  <si>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</si>
  <si>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</si>
  <si>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</si>
  <si>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</si>
  <si>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</si>
  <si>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</si>
  <si>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</si>
  <si>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</si>
  <si>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</si>
  <si>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</si>
  <si>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</si>
  <si>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</si>
  <si>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</si>
  <si>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</si>
  <si>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</si>
  <si>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</si>
  <si>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</si>
  <si>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</si>
  <si>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</si>
  <si>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</si>
  <si>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</si>
  <si>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</si>
  <si>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</si>
  <si>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</si>
  <si>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</si>
  <si>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</si>
  <si>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</si>
  <si>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</si>
  <si>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</si>
  <si>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</si>
  <si>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</si>
  <si>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</si>
  <si>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</si>
  <si>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</si>
  <si>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</si>
  <si>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</si>
  <si>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</si>
  <si>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</si>
  <si>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</si>
  <si>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</si>
  <si>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</si>
  <si>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</si>
  <si>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</si>
  <si>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</si>
  <si>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</si>
  <si>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</si>
  <si>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</si>
  <si>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</si>
  <si>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</si>
  <si>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</si>
  <si>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</si>
  <si>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</si>
  <si>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</si>
  <si>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</si>
  <si>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</si>
  <si>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</si>
  <si>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</si>
  <si>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</si>
  <si>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</si>
  <si>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</si>
  <si>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</si>
  <si>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</si>
  <si>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</si>
  <si>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</si>
  <si>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</si>
  <si>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</si>
  <si>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</si>
  <si>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</si>
  <si>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</si>
  <si>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</si>
  <si>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</si>
  <si>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</si>
  <si>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</si>
  <si>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</si>
  <si>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</si>
  <si>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</si>
  <si>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</si>
  <si>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</si>
  <si>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</si>
  <si>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</si>
  <si>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</si>
  <si>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</si>
  <si>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</si>
  <si>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</si>
  <si>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</si>
  <si>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</si>
  <si>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</si>
  <si>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</si>
  <si>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</si>
  <si>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</si>
  <si>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</si>
  <si>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</si>
  <si>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</si>
  <si>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</si>
  <si>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</si>
  <si>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</si>
  <si>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</si>
  <si>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</si>
  <si>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</si>
  <si>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</si>
  <si>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</si>
  <si>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</si>
  <si>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</si>
  <si>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</si>
  <si>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</si>
  <si>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</si>
  <si>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</si>
  <si>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</si>
  <si>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</si>
  <si>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</si>
  <si>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</si>
  <si>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</si>
  <si>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</si>
  <si>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</si>
  <si>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</si>
  <si>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</si>
  <si>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</si>
  <si>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</si>
  <si>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</si>
  <si>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</si>
  <si>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</si>
  <si>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</si>
  <si>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</si>
  <si>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</si>
  <si>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</si>
  <si>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</si>
  <si>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</si>
  <si>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</si>
  <si>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</si>
  <si>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</si>
  <si>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</si>
  <si>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</si>
  <si>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</si>
  <si>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</si>
  <si>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</si>
  <si>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</si>
  <si>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</si>
  <si>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</si>
  <si>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</si>
  <si>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</si>
  <si>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</si>
  <si>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</si>
  <si>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</si>
  <si>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</si>
  <si>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</si>
  <si>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</si>
  <si>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</si>
  <si>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</si>
  <si>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</si>
  <si>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</si>
  <si>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</si>
  <si>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</si>
  <si>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</si>
  <si>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</si>
  <si>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</si>
  <si>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</si>
  <si>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</si>
  <si>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</si>
  <si>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</si>
  <si>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</si>
  <si>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</si>
  <si>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</si>
  <si>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</si>
  <si>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</si>
  <si>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</si>
  <si>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</si>
  <si>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</si>
  <si>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</si>
  <si>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</si>
  <si>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</si>
  <si>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</si>
  <si>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</si>
  <si>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</si>
  <si>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</si>
  <si>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</si>
  <si>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</si>
  <si>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</si>
  <si>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</si>
  <si>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</si>
  <si>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</si>
  <si>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</si>
  <si>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</si>
  <si>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</si>
  <si>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</si>
  <si>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</si>
  <si>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</si>
  <si>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</si>
  <si>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</si>
  <si>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</si>
  <si>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</si>
  <si>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</si>
  <si>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</si>
  <si>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</si>
  <si>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</si>
  <si>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</si>
  <si>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</si>
  <si>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</si>
  <si>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</si>
  <si>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</si>
  <si>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</si>
  <si>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</si>
  <si>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</si>
  <si>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</si>
  <si>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</si>
  <si>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</si>
  <si>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</si>
  <si>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</si>
  <si>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</si>
  <si>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</si>
  <si>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</si>
  <si>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</si>
  <si>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</si>
  <si>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</si>
  <si>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</si>
  <si>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</si>
  <si>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</si>
  <si>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</si>
  <si>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</si>
  <si>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</si>
  <si>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</si>
  <si>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</si>
  <si>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</si>
  <si>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</si>
  <si>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</si>
  <si>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</si>
  <si>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</si>
  <si>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</si>
  <si>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</si>
  <si>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</si>
  <si>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</si>
  <si>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</si>
  <si>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</si>
  <si>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</si>
  <si>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</si>
  <si>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</si>
  <si>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</si>
  <si>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</si>
  <si>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</si>
  <si>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</si>
  <si>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</si>
  <si>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</si>
  <si>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</si>
  <si>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</si>
  <si>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</si>
  <si>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</si>
  <si>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</si>
  <si>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</si>
  <si>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</si>
  <si>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</si>
  <si>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</si>
  <si>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</si>
  <si>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</si>
  <si>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</si>
  <si>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</si>
  <si>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</si>
  <si>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</si>
  <si>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</si>
  <si>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</si>
  <si>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</si>
  <si>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</si>
  <si>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</si>
  <si>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</si>
  <si>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</si>
  <si>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</si>
  <si>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</si>
  <si>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</si>
  <si>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</si>
  <si>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</si>
  <si>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</si>
  <si>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</si>
  <si>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</si>
  <si>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</si>
  <si>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</si>
  <si>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</si>
  <si>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</si>
  <si>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</si>
  <si>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</si>
  <si>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</si>
  <si>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</si>
  <si>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</si>
  <si>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</si>
  <si>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</si>
  <si>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</si>
  <si>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</si>
  <si>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</si>
  <si>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</si>
  <si>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</si>
  <si>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</si>
  <si>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</si>
  <si>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</si>
  <si>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</si>
  <si>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</si>
  <si>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</si>
  <si>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</si>
  <si>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</si>
  <si>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</si>
  <si>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</si>
  <si>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</si>
  <si>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</si>
  <si>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</si>
  <si>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</si>
  <si>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</si>
  <si>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</si>
  <si>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</si>
  <si>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</si>
  <si>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</si>
  <si>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</si>
  <si>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</si>
  <si>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</si>
  <si>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</si>
  <si>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</si>
  <si>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</si>
  <si>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</si>
  <si>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</si>
  <si>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</si>
  <si>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</si>
  <si>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</si>
  <si>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</si>
  <si>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</si>
  <si>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</si>
  <si>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</si>
  <si>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</si>
  <si>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</si>
  <si>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</si>
  <si>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</si>
  <si>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</si>
  <si>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</si>
  <si>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</si>
  <si>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</si>
  <si>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</si>
  <si>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</si>
  <si>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</si>
  <si>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</si>
  <si>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</si>
  <si>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</si>
  <si>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</si>
  <si>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</si>
  <si>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</si>
  <si>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</si>
  <si>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</si>
  <si>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</si>
  <si>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</si>
  <si>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</si>
  <si>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</si>
  <si>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</si>
  <si>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</si>
  <si>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</si>
  <si>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</si>
  <si>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</si>
  <si>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</si>
  <si>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</si>
  <si>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</si>
  <si>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</si>
  <si>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</si>
  <si>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</si>
  <si>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</si>
  <si>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</si>
  <si>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</si>
  <si>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</si>
  <si>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</si>
  <si>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</si>
  <si>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</si>
  <si>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</si>
  <si>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</si>
  <si>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</si>
  <si>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</si>
  <si>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</si>
  <si>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</si>
  <si>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</si>
  <si>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</si>
  <si>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</si>
  <si>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</si>
  <si>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</si>
  <si>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</si>
  <si>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</si>
  <si>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</si>
  <si>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</si>
  <si>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</si>
  <si>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</si>
  <si>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</si>
  <si>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</si>
  <si>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</si>
  <si>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</si>
  <si>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</si>
  <si>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</si>
  <si>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</si>
  <si>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</si>
  <si>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</si>
  <si>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</si>
  <si>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</si>
  <si>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</si>
  <si>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</si>
  <si>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</si>
  <si>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</si>
  <si>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</si>
  <si>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</si>
  <si>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</si>
  <si>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</si>
  <si>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</si>
  <si>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</si>
  <si>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</si>
  <si>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</si>
  <si>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</si>
  <si>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</si>
  <si>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</si>
  <si>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</si>
  <si>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</si>
  <si>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</si>
  <si>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</si>
  <si>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</si>
  <si>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</si>
  <si>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</si>
  <si>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</si>
  <si>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</si>
  <si>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</si>
  <si>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</si>
  <si>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</si>
  <si>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</si>
  <si>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</si>
  <si>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</si>
  <si>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</si>
  <si>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</si>
  <si>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</si>
  <si>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</si>
  <si>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</si>
  <si>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</si>
  <si>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</si>
  <si>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</si>
  <si>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</si>
  <si>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</si>
  <si>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</si>
  <si>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</si>
  <si>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</si>
  <si>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</si>
  <si>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</si>
  <si>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</si>
  <si>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</si>
  <si>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</si>
  <si>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</si>
  <si>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</si>
  <si>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</si>
  <si>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</si>
  <si>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</si>
  <si>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</si>
  <si>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</si>
  <si>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</si>
  <si>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</si>
  <si>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</si>
  <si>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</si>
  <si>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</si>
  <si>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</si>
  <si>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</si>
  <si>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</si>
  <si>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</si>
  <si>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</si>
  <si>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</si>
  <si>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</si>
  <si>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</si>
  <si>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</si>
  <si>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</si>
  <si>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</si>
  <si>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</si>
  <si>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</si>
  <si>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</si>
  <si>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</si>
  <si>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</si>
  <si>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</si>
  <si>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</si>
  <si>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</si>
  <si>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</si>
  <si>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</si>
  <si>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</si>
  <si>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</si>
  <si>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</si>
  <si>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</si>
  <si>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</si>
  <si>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</si>
  <si>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</si>
  <si>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</si>
  <si>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</si>
  <si>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</si>
  <si>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</si>
  <si>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</si>
  <si>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</si>
  <si>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</si>
  <si>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</si>
  <si>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</si>
  <si>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</si>
  <si>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</si>
  <si>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</si>
  <si>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</si>
  <si>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</si>
  <si>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</si>
  <si>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</si>
  <si>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</si>
  <si>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</si>
  <si>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</si>
  <si>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</si>
  <si>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</si>
  <si>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</si>
  <si>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</si>
  <si>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</si>
  <si>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</si>
  <si>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</si>
  <si>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</si>
  <si>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</si>
  <si>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</si>
  <si>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</si>
  <si>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</si>
  <si>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</si>
  <si>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</si>
  <si>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</si>
  <si>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</si>
  <si>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</si>
  <si>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</si>
  <si>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</si>
  <si>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</si>
  <si>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</si>
  <si>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</si>
  <si>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</si>
  <si>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</si>
  <si>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</si>
  <si>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</si>
  <si>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</si>
  <si>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</si>
  <si>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</si>
  <si>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</si>
  <si>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</si>
  <si>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</si>
  <si>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</si>
  <si>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</si>
  <si>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</si>
  <si>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</si>
  <si>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</si>
  <si>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</si>
  <si>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</si>
  <si>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</si>
  <si>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</si>
  <si>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</si>
  <si>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</si>
  <si>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</si>
  <si>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</si>
  <si>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</si>
  <si>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</si>
  <si>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</si>
  <si>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</si>
  <si>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</si>
  <si>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</si>
  <si>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</si>
  <si>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</si>
  <si>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</si>
  <si>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</si>
  <si>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</si>
  <si>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</si>
  <si>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</si>
  <si>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</si>
  <si>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</si>
  <si>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</si>
  <si>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</si>
  <si>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</si>
  <si>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</si>
  <si>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</si>
  <si>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</si>
  <si>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</si>
  <si>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</si>
  <si>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</si>
  <si>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</si>
  <si>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</si>
  <si>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</si>
  <si>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</si>
  <si>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</si>
  <si>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</si>
  <si>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</si>
  <si>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</si>
  <si>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</si>
  <si>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</si>
  <si>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</si>
  <si>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</si>
  <si>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</si>
  <si>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</si>
  <si>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</si>
  <si>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</si>
  <si>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</si>
  <si>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</si>
  <si>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</si>
  <si>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</si>
  <si>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</si>
  <si>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</si>
  <si>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</si>
  <si>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</si>
  <si>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</si>
  <si>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</si>
  <si>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</si>
  <si>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</si>
  <si>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</si>
  <si>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</si>
  <si>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</si>
  <si>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</si>
  <si>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</si>
  <si>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</si>
  <si>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</si>
  <si>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</si>
  <si>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</si>
  <si>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</si>
  <si>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</si>
  <si>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</si>
  <si>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</si>
  <si>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</si>
  <si>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</si>
  <si>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</si>
  <si>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</si>
  <si>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</si>
  <si>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</si>
  <si>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</si>
  <si>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</si>
  <si>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</si>
  <si>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</si>
  <si>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</si>
  <si>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</si>
  <si>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</si>
  <si>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</si>
  <si>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</si>
  <si>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</si>
  <si>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</si>
  <si>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</si>
  <si>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</si>
  <si>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</si>
  <si>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</si>
  <si>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</si>
  <si>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</si>
  <si>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</si>
  <si>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</si>
  <si>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</si>
  <si>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</si>
  <si>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</si>
  <si>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</si>
  <si>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</si>
  <si>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</si>
  <si>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</si>
  <si>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</si>
  <si>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</si>
  <si>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</si>
  <si>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</si>
  <si>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</si>
  <si>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</si>
  <si>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</si>
  <si>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</si>
  <si>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</si>
  <si>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</si>
  <si>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</si>
  <si>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</si>
  <si>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</si>
  <si>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</si>
  <si>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</si>
  <si>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</si>
  <si>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</si>
  <si>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</si>
  <si>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</si>
  <si>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</si>
  <si>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</si>
  <si>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</si>
  <si>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</si>
  <si>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</si>
  <si>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</si>
  <si>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</si>
  <si>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</si>
  <si>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</si>
  <si>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</si>
  <si>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</si>
  <si>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</si>
  <si>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</si>
  <si>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</si>
  <si>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</si>
  <si>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</si>
  <si>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</si>
  <si>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</si>
  <si>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</si>
  <si>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</si>
  <si>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</si>
  <si>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</si>
  <si>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</si>
  <si>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</si>
  <si>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</si>
  <si>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</si>
  <si>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</si>
  <si>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</si>
  <si>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</si>
  <si>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</si>
  <si>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</si>
  <si>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Middleton School District-SAU #69</t>
  </si>
  <si>
    <t>07/17/2014</t>
  </si>
  <si>
    <t>08/15/2034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</si>
</sst>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521" sqref="H521:H5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353</v>
      </c>
      <c r="C2" s="21">
        <v>353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802090.26</v>
      </c>
      <c r="G9" s="18"/>
      <c r="H9" s="18"/>
      <c r="I9" s="18">
        <f>512859.03+25</f>
        <v>512884.03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4814.15+301270.87</f>
        <v>306085.02</v>
      </c>
      <c r="G12" s="18"/>
      <c r="H12" s="18"/>
      <c r="I12" s="18">
        <v>-1270.8699999999999</v>
      </c>
      <c r="J12" s="67">
        <f>SUM(I441)</f>
        <v>198791.28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-399975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-1466.84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706733.44000000006</v>
      </c>
      <c r="G19" s="41">
        <f>SUM(G9:G18)</f>
        <v>0</v>
      </c>
      <c r="H19" s="41">
        <f>SUM(H9:H18)</f>
        <v>0</v>
      </c>
      <c r="I19" s="41">
        <f>SUM(I9:I18)</f>
        <v>511613.16000000003</v>
      </c>
      <c r="J19" s="41">
        <f>SUM(J9:J18)</f>
        <v>198791.28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>
        <v>4814.1499999999996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11558.81</v>
      </c>
      <c r="G23" s="18"/>
      <c r="H23" s="18"/>
      <c r="I23" s="18">
        <v>25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100-2541.95+27505.22+16120.02</f>
        <v>41183.29</v>
      </c>
      <c r="G24" s="18"/>
      <c r="H24" s="18"/>
      <c r="I24" s="18">
        <v>72275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52742.1</v>
      </c>
      <c r="G32" s="41">
        <f>SUM(G22:G31)</f>
        <v>0</v>
      </c>
      <c r="H32" s="41">
        <f>SUM(H22:H31)</f>
        <v>0</v>
      </c>
      <c r="I32" s="41">
        <f>SUM(I22:I31)</f>
        <v>77114.149999999994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41000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v>434499.01</v>
      </c>
      <c r="J48" s="13">
        <f>SUM(I459)</f>
        <v>198791.28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472439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140552.34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653991.34</v>
      </c>
      <c r="G51" s="41">
        <f>SUM(G35:G50)</f>
        <v>0</v>
      </c>
      <c r="H51" s="41">
        <f>SUM(H35:H50)</f>
        <v>0</v>
      </c>
      <c r="I51" s="41">
        <f>SUM(I35:I50)</f>
        <v>434499.01</v>
      </c>
      <c r="J51" s="41">
        <f>SUM(J35:J50)</f>
        <v>198791.28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706733.44</v>
      </c>
      <c r="G52" s="41">
        <f>G51+G32</f>
        <v>0</v>
      </c>
      <c r="H52" s="41">
        <f>H51+H32</f>
        <v>0</v>
      </c>
      <c r="I52" s="41">
        <f>I51+I32</f>
        <v>511613.16000000003</v>
      </c>
      <c r="J52" s="41">
        <f>J51+J32</f>
        <v>198791.28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2267278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2267278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7110.44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7110.44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1354.72+4814.15</f>
        <v>6168.87</v>
      </c>
      <c r="G96" s="18"/>
      <c r="H96" s="18"/>
      <c r="I96" s="18"/>
      <c r="J96" s="18">
        <v>237.6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11632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17800.87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237.6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2292189.31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237.6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1349669.58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394587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1744256.58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1744256.58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27530.43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27530.43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27530.43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75100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75100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75100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4063976.3200000003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75337.600000000006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1257986.4099999999</v>
      </c>
      <c r="I197" s="18"/>
      <c r="J197" s="18"/>
      <c r="K197" s="18"/>
      <c r="L197" s="19">
        <f>SUM(F197:K197)</f>
        <v>1257986.4099999999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184210.09</v>
      </c>
      <c r="I198" s="18"/>
      <c r="J198" s="18"/>
      <c r="K198" s="18">
        <v>2034.01</v>
      </c>
      <c r="L198" s="19">
        <f>SUM(F198:K198)</f>
        <v>186244.1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7022.12</v>
      </c>
      <c r="G204" s="18">
        <v>547.94000000000005</v>
      </c>
      <c r="H204" s="18">
        <v>146530.29</v>
      </c>
      <c r="I204" s="18">
        <v>37.51</v>
      </c>
      <c r="J204" s="18"/>
      <c r="K204" s="18">
        <v>2051.4299999999998</v>
      </c>
      <c r="L204" s="19">
        <f t="shared" si="0"/>
        <v>156189.29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>
        <v>80.38</v>
      </c>
      <c r="I205" s="18"/>
      <c r="J205" s="18"/>
      <c r="K205" s="18"/>
      <c r="L205" s="19">
        <f t="shared" si="0"/>
        <v>80.38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45.81</v>
      </c>
      <c r="I206" s="18"/>
      <c r="J206" s="18"/>
      <c r="K206" s="18"/>
      <c r="L206" s="19">
        <f t="shared" si="0"/>
        <v>45.81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276.70999999999998</v>
      </c>
      <c r="G207" s="18">
        <v>21.17</v>
      </c>
      <c r="H207" s="18">
        <v>13400</v>
      </c>
      <c r="I207" s="18">
        <v>2713.63</v>
      </c>
      <c r="J207" s="18">
        <v>178.89</v>
      </c>
      <c r="K207" s="18"/>
      <c r="L207" s="19">
        <f t="shared" si="0"/>
        <v>16590.399999999998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60247.45</v>
      </c>
      <c r="G208" s="18">
        <v>4862.3599999999997</v>
      </c>
      <c r="H208" s="18">
        <v>53457.73</v>
      </c>
      <c r="I208" s="18">
        <v>10514.76</v>
      </c>
      <c r="J208" s="18">
        <v>15357.28</v>
      </c>
      <c r="K208" s="18">
        <v>1238.01</v>
      </c>
      <c r="L208" s="19">
        <f t="shared" si="0"/>
        <v>145677.59000000003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67546.28</v>
      </c>
      <c r="G211" s="41">
        <f t="shared" si="1"/>
        <v>5431.4699999999993</v>
      </c>
      <c r="H211" s="41">
        <f t="shared" si="1"/>
        <v>1655710.71</v>
      </c>
      <c r="I211" s="41">
        <f t="shared" si="1"/>
        <v>13265.900000000001</v>
      </c>
      <c r="J211" s="41">
        <f t="shared" si="1"/>
        <v>15536.17</v>
      </c>
      <c r="K211" s="41">
        <f t="shared" si="1"/>
        <v>5323.45</v>
      </c>
      <c r="L211" s="41">
        <f t="shared" si="1"/>
        <v>1762813.98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477484.1</v>
      </c>
      <c r="I215" s="18"/>
      <c r="J215" s="18"/>
      <c r="K215" s="18"/>
      <c r="L215" s="19">
        <f>SUM(F215:K215)</f>
        <v>477484.1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55286.04</v>
      </c>
      <c r="I216" s="18"/>
      <c r="J216" s="18"/>
      <c r="K216" s="18"/>
      <c r="L216" s="19">
        <f>SUM(F216:K216)</f>
        <v>55286.04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532770.14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532770.14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794182.76</v>
      </c>
      <c r="I233" s="18"/>
      <c r="J233" s="18"/>
      <c r="K233" s="18"/>
      <c r="L233" s="19">
        <f>SUM(F233:K233)</f>
        <v>794182.76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10536.83</v>
      </c>
      <c r="I234" s="18"/>
      <c r="J234" s="18"/>
      <c r="K234" s="18">
        <v>1001.83</v>
      </c>
      <c r="L234" s="19">
        <f>SUM(F234:K234)</f>
        <v>11538.66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3458.65</v>
      </c>
      <c r="G240" s="18">
        <v>269.88</v>
      </c>
      <c r="H240" s="18">
        <v>72171.64</v>
      </c>
      <c r="I240" s="18">
        <v>18.48</v>
      </c>
      <c r="J240" s="18"/>
      <c r="K240" s="18">
        <v>1010.4</v>
      </c>
      <c r="L240" s="19">
        <f t="shared" si="4"/>
        <v>76929.049999999988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>
        <v>39.590000000000003</v>
      </c>
      <c r="I241" s="18"/>
      <c r="J241" s="18"/>
      <c r="K241" s="18"/>
      <c r="L241" s="19">
        <f t="shared" si="4"/>
        <v>39.590000000000003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22.57</v>
      </c>
      <c r="I242" s="18"/>
      <c r="J242" s="18"/>
      <c r="K242" s="18"/>
      <c r="L242" s="19">
        <f t="shared" si="4"/>
        <v>22.57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136.29</v>
      </c>
      <c r="G243" s="18">
        <v>10.43</v>
      </c>
      <c r="H243" s="18">
        <v>6600</v>
      </c>
      <c r="I243" s="18">
        <v>1336.57</v>
      </c>
      <c r="J243" s="18">
        <v>88.11</v>
      </c>
      <c r="K243" s="18"/>
      <c r="L243" s="19">
        <f t="shared" si="4"/>
        <v>8171.4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29674.12</v>
      </c>
      <c r="G244" s="18">
        <v>2394.89</v>
      </c>
      <c r="H244" s="18">
        <v>26329.93</v>
      </c>
      <c r="I244" s="18">
        <v>5178.91</v>
      </c>
      <c r="J244" s="18">
        <v>7564.04</v>
      </c>
      <c r="K244" s="18">
        <v>609.77</v>
      </c>
      <c r="L244" s="19">
        <f t="shared" si="4"/>
        <v>71751.66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33269.06</v>
      </c>
      <c r="G247" s="41">
        <f t="shared" si="5"/>
        <v>2675.2</v>
      </c>
      <c r="H247" s="41">
        <f t="shared" si="5"/>
        <v>909883.32</v>
      </c>
      <c r="I247" s="41">
        <f t="shared" si="5"/>
        <v>6533.96</v>
      </c>
      <c r="J247" s="41">
        <f t="shared" si="5"/>
        <v>7652.15</v>
      </c>
      <c r="K247" s="41">
        <f t="shared" si="5"/>
        <v>2622</v>
      </c>
      <c r="L247" s="41">
        <f t="shared" si="5"/>
        <v>962635.69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100815.34</v>
      </c>
      <c r="G257" s="41">
        <f t="shared" si="8"/>
        <v>8106.6699999999992</v>
      </c>
      <c r="H257" s="41">
        <f t="shared" si="8"/>
        <v>3098364.17</v>
      </c>
      <c r="I257" s="41">
        <f t="shared" si="8"/>
        <v>19799.86</v>
      </c>
      <c r="J257" s="41">
        <f t="shared" si="8"/>
        <v>23188.32</v>
      </c>
      <c r="K257" s="41">
        <f t="shared" si="8"/>
        <v>7945.45</v>
      </c>
      <c r="L257" s="41">
        <f t="shared" si="8"/>
        <v>3258219.81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302500</v>
      </c>
      <c r="L260" s="19">
        <f>SUM(F260:K260)</f>
        <v>302500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264198.75</v>
      </c>
      <c r="L261" s="19">
        <f>SUM(F261:K261)</f>
        <v>264198.75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75100</v>
      </c>
      <c r="L266" s="19">
        <f t="shared" si="9"/>
        <v>75100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641798.75</v>
      </c>
      <c r="L270" s="41">
        <f t="shared" si="9"/>
        <v>641798.75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100815.34</v>
      </c>
      <c r="G271" s="42">
        <f t="shared" si="11"/>
        <v>8106.6699999999992</v>
      </c>
      <c r="H271" s="42">
        <f t="shared" si="11"/>
        <v>3098364.17</v>
      </c>
      <c r="I271" s="42">
        <f t="shared" si="11"/>
        <v>19799.86</v>
      </c>
      <c r="J271" s="42">
        <f t="shared" si="11"/>
        <v>23188.32</v>
      </c>
      <c r="K271" s="42">
        <f t="shared" si="11"/>
        <v>649744.19999999995</v>
      </c>
      <c r="L271" s="42">
        <f t="shared" si="11"/>
        <v>3900018.56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>
        <v>891447</v>
      </c>
      <c r="K375" s="18"/>
      <c r="L375" s="13">
        <f t="shared" ref="L375:L381" si="23">SUM(F375:K375)</f>
        <v>891447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92400</v>
      </c>
      <c r="I376" s="18"/>
      <c r="J376" s="18"/>
      <c r="K376" s="18"/>
      <c r="L376" s="13">
        <f t="shared" si="23"/>
        <v>92400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3775398</v>
      </c>
      <c r="I378" s="18"/>
      <c r="J378" s="18">
        <v>16517.73</v>
      </c>
      <c r="K378" s="18"/>
      <c r="L378" s="13">
        <f t="shared" si="23"/>
        <v>3791915.73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>
        <v>50258.5</v>
      </c>
      <c r="I380" s="18"/>
      <c r="J380" s="18"/>
      <c r="K380" s="18">
        <v>158465.28</v>
      </c>
      <c r="L380" s="13">
        <f t="shared" si="23"/>
        <v>208723.78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3918056.5</v>
      </c>
      <c r="I382" s="41">
        <f t="shared" si="24"/>
        <v>0</v>
      </c>
      <c r="J382" s="47">
        <f t="shared" si="24"/>
        <v>907964.73</v>
      </c>
      <c r="K382" s="47">
        <f t="shared" si="24"/>
        <v>158465.28</v>
      </c>
      <c r="L382" s="47">
        <f t="shared" si="24"/>
        <v>4984486.5100000007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100</v>
      </c>
      <c r="H388" s="18">
        <v>0.06</v>
      </c>
      <c r="I388" s="18"/>
      <c r="J388" s="24" t="s">
        <v>289</v>
      </c>
      <c r="K388" s="24" t="s">
        <v>289</v>
      </c>
      <c r="L388" s="56">
        <f t="shared" si="25"/>
        <v>100.06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15000</v>
      </c>
      <c r="H390" s="18">
        <v>26.93</v>
      </c>
      <c r="I390" s="18"/>
      <c r="J390" s="24" t="s">
        <v>289</v>
      </c>
      <c r="K390" s="24" t="s">
        <v>289</v>
      </c>
      <c r="L390" s="56">
        <f t="shared" si="25"/>
        <v>15026.93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15100</v>
      </c>
      <c r="H393" s="139">
        <f>SUM(H387:H392)</f>
        <v>26.99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15126.99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188.42</v>
      </c>
      <c r="I397" s="18"/>
      <c r="J397" s="24" t="s">
        <v>289</v>
      </c>
      <c r="K397" s="24" t="s">
        <v>289</v>
      </c>
      <c r="L397" s="56">
        <f t="shared" si="26"/>
        <v>25188.42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35000</v>
      </c>
      <c r="H399" s="18">
        <v>22.19</v>
      </c>
      <c r="I399" s="18"/>
      <c r="J399" s="24" t="s">
        <v>289</v>
      </c>
      <c r="K399" s="24" t="s">
        <v>289</v>
      </c>
      <c r="L399" s="56">
        <f t="shared" si="26"/>
        <v>35022.19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210.60999999999999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60210.61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75100</v>
      </c>
      <c r="H408" s="47">
        <f>H393+H401+H407</f>
        <v>237.6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75337.600000000006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198791.28</v>
      </c>
      <c r="G441" s="18"/>
      <c r="H441" s="18"/>
      <c r="I441" s="56">
        <f t="shared" si="33"/>
        <v>198791.28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198791.28</v>
      </c>
      <c r="G446" s="13">
        <f>SUM(G439:G445)</f>
        <v>0</v>
      </c>
      <c r="H446" s="13">
        <f>SUM(H439:H445)</f>
        <v>0</v>
      </c>
      <c r="I446" s="13">
        <f>SUM(I439:I445)</f>
        <v>198791.28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198791.28</v>
      </c>
      <c r="G459" s="18"/>
      <c r="H459" s="18"/>
      <c r="I459" s="56">
        <f t="shared" si="34"/>
        <v>198791.28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198791.28</v>
      </c>
      <c r="G460" s="83">
        <f>SUM(G454:G459)</f>
        <v>0</v>
      </c>
      <c r="H460" s="83">
        <f>SUM(H454:H459)</f>
        <v>0</v>
      </c>
      <c r="I460" s="83">
        <f>SUM(I454:I459)</f>
        <v>198791.28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198791.28</v>
      </c>
      <c r="G461" s="42">
        <f>G452+G460</f>
        <v>0</v>
      </c>
      <c r="H461" s="42">
        <f>H452+H460</f>
        <v>0</v>
      </c>
      <c r="I461" s="42">
        <f>I452+I460</f>
        <v>198791.28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490033.58</v>
      </c>
      <c r="G465" s="18"/>
      <c r="H465" s="18"/>
      <c r="I465" s="18">
        <v>5418985.5199999996</v>
      </c>
      <c r="J465" s="18">
        <v>123453.68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4063976.32</v>
      </c>
      <c r="G468" s="18"/>
      <c r="H468" s="18"/>
      <c r="I468" s="18"/>
      <c r="J468" s="18">
        <v>75337.600000000006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4063976.32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75337.600000000006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3900018.56</v>
      </c>
      <c r="G472" s="18"/>
      <c r="H472" s="18"/>
      <c r="I472" s="18">
        <v>4984486.51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3900018.56</v>
      </c>
      <c r="G474" s="53">
        <f>SUM(G472:G473)</f>
        <v>0</v>
      </c>
      <c r="H474" s="53">
        <f>SUM(H472:H473)</f>
        <v>0</v>
      </c>
      <c r="I474" s="53">
        <f>SUM(I472:I473)</f>
        <v>4984486.51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653991.33999999939</v>
      </c>
      <c r="G476" s="53">
        <f>(G465+G470)- G474</f>
        <v>0</v>
      </c>
      <c r="H476" s="53">
        <f>(H465+H470)- H474</f>
        <v>0</v>
      </c>
      <c r="I476" s="53">
        <f>(I465+I470)- I474</f>
        <v>434499.00999999978</v>
      </c>
      <c r="J476" s="53">
        <f>(J465+J470)- J474</f>
        <v>198791.28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6037500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3.2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6037500</v>
      </c>
      <c r="G495" s="18"/>
      <c r="H495" s="18"/>
      <c r="I495" s="18"/>
      <c r="J495" s="18"/>
      <c r="K495" s="53">
        <f>SUM(F495:J495)</f>
        <v>6037500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5735000</v>
      </c>
      <c r="G498" s="204"/>
      <c r="H498" s="204"/>
      <c r="I498" s="204"/>
      <c r="J498" s="204"/>
      <c r="K498" s="205">
        <f t="shared" si="35"/>
        <v>5735000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2287898</v>
      </c>
      <c r="G499" s="18"/>
      <c r="H499" s="18"/>
      <c r="I499" s="18"/>
      <c r="J499" s="18"/>
      <c r="K499" s="53">
        <f t="shared" si="35"/>
        <v>2287898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8022898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8022898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305000</v>
      </c>
      <c r="G501" s="204"/>
      <c r="H501" s="204"/>
      <c r="I501" s="204"/>
      <c r="J501" s="204"/>
      <c r="K501" s="205">
        <f t="shared" si="35"/>
        <v>305000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248708</v>
      </c>
      <c r="G502" s="18"/>
      <c r="H502" s="18"/>
      <c r="I502" s="18"/>
      <c r="J502" s="18"/>
      <c r="K502" s="53">
        <f t="shared" si="35"/>
        <v>248708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553708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553708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258963.95</v>
      </c>
      <c r="I521" s="18"/>
      <c r="J521" s="18"/>
      <c r="K521" s="18">
        <v>1165.76</v>
      </c>
      <c r="L521" s="88">
        <f>SUM(F521:K521)</f>
        <v>260129.71000000002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82489.63</v>
      </c>
      <c r="I522" s="18"/>
      <c r="J522" s="18"/>
      <c r="K522" s="18"/>
      <c r="L522" s="88">
        <f>SUM(F522:K522)</f>
        <v>82489.63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60754.68</v>
      </c>
      <c r="I523" s="18"/>
      <c r="J523" s="18"/>
      <c r="K523" s="18">
        <v>777.18</v>
      </c>
      <c r="L523" s="88">
        <f>SUM(F523:K523)</f>
        <v>61531.86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402208.26</v>
      </c>
      <c r="I524" s="108">
        <f t="shared" si="36"/>
        <v>0</v>
      </c>
      <c r="J524" s="108">
        <f t="shared" si="36"/>
        <v>0</v>
      </c>
      <c r="K524" s="108">
        <f t="shared" si="36"/>
        <v>1942.94</v>
      </c>
      <c r="L524" s="89">
        <f t="shared" si="36"/>
        <v>404151.2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37504.94</v>
      </c>
      <c r="I526" s="18"/>
      <c r="J526" s="18"/>
      <c r="K526" s="18">
        <v>546.45000000000005</v>
      </c>
      <c r="L526" s="88">
        <f>SUM(F526:K526)</f>
        <v>38051.39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12751.68</v>
      </c>
      <c r="I527" s="18"/>
      <c r="J527" s="18"/>
      <c r="K527" s="18"/>
      <c r="L527" s="88">
        <f>SUM(F527:K527)</f>
        <v>12751.68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24753.26</v>
      </c>
      <c r="I528" s="18"/>
      <c r="J528" s="18"/>
      <c r="K528" s="18">
        <v>364.3</v>
      </c>
      <c r="L528" s="88">
        <f>SUM(F528:K528)</f>
        <v>25117.559999999998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75009.88</v>
      </c>
      <c r="I529" s="89">
        <f t="shared" si="37"/>
        <v>0</v>
      </c>
      <c r="J529" s="89">
        <f t="shared" si="37"/>
        <v>0</v>
      </c>
      <c r="K529" s="89">
        <f t="shared" si="37"/>
        <v>910.75</v>
      </c>
      <c r="L529" s="89">
        <f t="shared" si="37"/>
        <v>75920.63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7500.99</v>
      </c>
      <c r="I531" s="18"/>
      <c r="J531" s="18"/>
      <c r="K531" s="18">
        <v>109.29</v>
      </c>
      <c r="L531" s="88">
        <f>SUM(F531:K531)</f>
        <v>7610.28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2550.34</v>
      </c>
      <c r="I532" s="18"/>
      <c r="J532" s="18"/>
      <c r="K532" s="18"/>
      <c r="L532" s="88">
        <f>SUM(F532:K532)</f>
        <v>2550.34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4950.6499999999996</v>
      </c>
      <c r="I533" s="18"/>
      <c r="J533" s="18"/>
      <c r="K533" s="18">
        <v>72.86</v>
      </c>
      <c r="L533" s="88">
        <f>SUM(F533:K533)</f>
        <v>5023.5099999999993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15001.98</v>
      </c>
      <c r="I534" s="89">
        <f t="shared" si="38"/>
        <v>0</v>
      </c>
      <c r="J534" s="89">
        <f t="shared" si="38"/>
        <v>0</v>
      </c>
      <c r="K534" s="89">
        <f t="shared" si="38"/>
        <v>182.15</v>
      </c>
      <c r="L534" s="89">
        <f t="shared" si="38"/>
        <v>15184.129999999997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2125.8000000000002</v>
      </c>
      <c r="I536" s="18"/>
      <c r="J536" s="18"/>
      <c r="K536" s="18"/>
      <c r="L536" s="88">
        <f>SUM(F536:K536)</f>
        <v>2125.8000000000002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1417.2</v>
      </c>
      <c r="I538" s="18"/>
      <c r="J538" s="18"/>
      <c r="K538" s="18"/>
      <c r="L538" s="88">
        <f>SUM(F538:K538)</f>
        <v>1417.2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3543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3543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12393.93</v>
      </c>
      <c r="G541" s="18">
        <v>994.05</v>
      </c>
      <c r="H541" s="18">
        <v>6431.45</v>
      </c>
      <c r="I541" s="18"/>
      <c r="J541" s="18"/>
      <c r="K541" s="18"/>
      <c r="L541" s="88">
        <f>SUM(F541:K541)</f>
        <v>19819.43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6104.47</v>
      </c>
      <c r="G543" s="18">
        <v>489.6</v>
      </c>
      <c r="H543" s="18">
        <v>3167.73</v>
      </c>
      <c r="I543" s="18"/>
      <c r="J543" s="18"/>
      <c r="K543" s="18"/>
      <c r="L543" s="88">
        <f>SUM(F543:K543)</f>
        <v>9761.8000000000011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18498.400000000001</v>
      </c>
      <c r="G544" s="193">
        <f t="shared" ref="G544:L544" si="40">SUM(G541:G543)</f>
        <v>1483.65</v>
      </c>
      <c r="H544" s="193">
        <f t="shared" si="40"/>
        <v>9599.18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29581.230000000003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18498.400000000001</v>
      </c>
      <c r="G545" s="89">
        <f t="shared" ref="G545:L545" si="41">G524+G529+G534+G539+G544</f>
        <v>1483.65</v>
      </c>
      <c r="H545" s="89">
        <f t="shared" si="41"/>
        <v>505362.3</v>
      </c>
      <c r="I545" s="89">
        <f t="shared" si="41"/>
        <v>0</v>
      </c>
      <c r="J545" s="89">
        <f t="shared" si="41"/>
        <v>0</v>
      </c>
      <c r="K545" s="89">
        <f t="shared" si="41"/>
        <v>3035.84</v>
      </c>
      <c r="L545" s="89">
        <f t="shared" si="41"/>
        <v>528380.19000000006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260129.71000000002</v>
      </c>
      <c r="G549" s="87">
        <f>L526</f>
        <v>38051.39</v>
      </c>
      <c r="H549" s="87">
        <f>L531</f>
        <v>7610.28</v>
      </c>
      <c r="I549" s="87">
        <f>L536</f>
        <v>2125.8000000000002</v>
      </c>
      <c r="J549" s="87">
        <f>L541</f>
        <v>19819.43</v>
      </c>
      <c r="K549" s="87">
        <f>SUM(F549:J549)</f>
        <v>327736.61000000004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82489.63</v>
      </c>
      <c r="G550" s="87">
        <f>L527</f>
        <v>12751.68</v>
      </c>
      <c r="H550" s="87">
        <f>L532</f>
        <v>2550.34</v>
      </c>
      <c r="I550" s="87">
        <f>L537</f>
        <v>0</v>
      </c>
      <c r="J550" s="87">
        <f>L542</f>
        <v>0</v>
      </c>
      <c r="K550" s="87">
        <f>SUM(F550:J550)</f>
        <v>97791.65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61531.86</v>
      </c>
      <c r="G551" s="87">
        <f>L528</f>
        <v>25117.559999999998</v>
      </c>
      <c r="H551" s="87">
        <f>L533</f>
        <v>5023.5099999999993</v>
      </c>
      <c r="I551" s="87">
        <f>L538</f>
        <v>1417.2</v>
      </c>
      <c r="J551" s="87">
        <f>L543</f>
        <v>9761.8000000000011</v>
      </c>
      <c r="K551" s="87">
        <f>SUM(F551:J551)</f>
        <v>102851.93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404151.2</v>
      </c>
      <c r="G552" s="89">
        <f t="shared" si="42"/>
        <v>75920.63</v>
      </c>
      <c r="H552" s="89">
        <f t="shared" si="42"/>
        <v>15184.129999999997</v>
      </c>
      <c r="I552" s="89">
        <f t="shared" si="42"/>
        <v>3543</v>
      </c>
      <c r="J552" s="89">
        <f t="shared" si="42"/>
        <v>29581.230000000003</v>
      </c>
      <c r="K552" s="89">
        <f t="shared" si="42"/>
        <v>528380.18999999994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1257986.4099999999</v>
      </c>
      <c r="G575" s="18">
        <v>477484.1</v>
      </c>
      <c r="H575" s="18">
        <v>794182.76</v>
      </c>
      <c r="I575" s="87">
        <f>SUM(F575:H575)</f>
        <v>2529653.2699999996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55286.04</v>
      </c>
      <c r="H579" s="18">
        <v>7947.72</v>
      </c>
      <c r="I579" s="87">
        <f t="shared" si="47"/>
        <v>63233.760000000002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178953.4</v>
      </c>
      <c r="G582" s="18"/>
      <c r="H582" s="18"/>
      <c r="I582" s="87">
        <f t="shared" si="47"/>
        <v>178953.4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125858.17</v>
      </c>
      <c r="I591" s="18"/>
      <c r="J591" s="18">
        <v>61989.85</v>
      </c>
      <c r="K591" s="104">
        <f t="shared" ref="K591:K597" si="48">SUM(H591:J591)</f>
        <v>187848.02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19819.419999999998</v>
      </c>
      <c r="I592" s="18"/>
      <c r="J592" s="18">
        <v>9761.81</v>
      </c>
      <c r="K592" s="104">
        <f t="shared" si="48"/>
        <v>29581.229999999996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145677.59</v>
      </c>
      <c r="I598" s="108">
        <f>SUM(I591:I597)</f>
        <v>0</v>
      </c>
      <c r="J598" s="108">
        <f>SUM(J591:J597)</f>
        <v>71751.66</v>
      </c>
      <c r="K598" s="108">
        <f>SUM(K591:K597)</f>
        <v>217429.25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15536.17</v>
      </c>
      <c r="I602" s="18"/>
      <c r="J602" s="18">
        <v>7652.15</v>
      </c>
      <c r="K602" s="104">
        <f>SUM(H602:J602)</f>
        <v>23188.32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15536.17</v>
      </c>
      <c r="I605" s="108">
        <f>SUM(I602:I604)</f>
        <v>0</v>
      </c>
      <c r="J605" s="108">
        <f>SUM(J602:J604)</f>
        <v>7652.15</v>
      </c>
      <c r="K605" s="108">
        <f>SUM(K602:K604)</f>
        <v>23188.32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706733.44000000006</v>
      </c>
      <c r="H617" s="109">
        <f>SUM(F52)</f>
        <v>706733.44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511613.16000000003</v>
      </c>
      <c r="H620" s="109">
        <f>SUM(I52)</f>
        <v>511613.16000000003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198791.28</v>
      </c>
      <c r="H621" s="109">
        <f>SUM(J52)</f>
        <v>198791.28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653991.34</v>
      </c>
      <c r="H622" s="109">
        <f>F476</f>
        <v>653991.33999999939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434499.01</v>
      </c>
      <c r="H625" s="109">
        <f>I476</f>
        <v>434499.00999999978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198791.28</v>
      </c>
      <c r="H626" s="109">
        <f>J476</f>
        <v>198791.28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4063976.3200000003</v>
      </c>
      <c r="H627" s="104">
        <f>SUM(F468)</f>
        <v>4063976.32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75337.600000000006</v>
      </c>
      <c r="H631" s="104">
        <f>SUM(J468)</f>
        <v>75337.600000000006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3900018.56</v>
      </c>
      <c r="H632" s="104">
        <f>SUM(F472)</f>
        <v>3900018.56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4984486.5100000007</v>
      </c>
      <c r="H636" s="104">
        <f>SUM(I472)</f>
        <v>4984486.51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75337.600000000006</v>
      </c>
      <c r="H637" s="164">
        <f>SUM(J468)</f>
        <v>75337.600000000006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198791.28</v>
      </c>
      <c r="H639" s="104">
        <f>SUM(F461)</f>
        <v>198791.28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198791.28</v>
      </c>
      <c r="H642" s="104">
        <f>SUM(I461)</f>
        <v>198791.28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237.6</v>
      </c>
      <c r="H644" s="104">
        <f>H408</f>
        <v>237.6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75100</v>
      </c>
      <c r="H645" s="104">
        <f>G408</f>
        <v>75100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75337.600000000006</v>
      </c>
      <c r="H646" s="104">
        <f>L408</f>
        <v>75337.600000000006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217429.25</v>
      </c>
      <c r="H647" s="104">
        <f>L208+L226+L244</f>
        <v>217429.25000000003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23188.32</v>
      </c>
      <c r="H648" s="104">
        <f>(J257+J338)-(J255+J336)</f>
        <v>23188.32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145677.59000000003</v>
      </c>
      <c r="H649" s="104">
        <f>H598</f>
        <v>145677.59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71751.66</v>
      </c>
      <c r="H651" s="104">
        <f>J598</f>
        <v>71751.66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75100</v>
      </c>
      <c r="H655" s="104">
        <f>K266+K347</f>
        <v>75100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1762813.98</v>
      </c>
      <c r="G660" s="19">
        <f>(L229+L309+L359)</f>
        <v>532770.14</v>
      </c>
      <c r="H660" s="19">
        <f>(L247+L328+L360)</f>
        <v>962635.69</v>
      </c>
      <c r="I660" s="19">
        <f>SUM(F660:H660)</f>
        <v>3258219.81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130320.31000000003</v>
      </c>
      <c r="G662" s="19">
        <f>(L226+L306)-(J226+J306)</f>
        <v>0</v>
      </c>
      <c r="H662" s="19">
        <f>(L244+L325)-(J244+J325)</f>
        <v>64187.62</v>
      </c>
      <c r="I662" s="19">
        <f>SUM(F662:H662)</f>
        <v>194507.93000000002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1452475.9799999997</v>
      </c>
      <c r="G663" s="199">
        <f>SUM(G575:G587)+SUM(I602:I604)+L612</f>
        <v>532770.14</v>
      </c>
      <c r="H663" s="199">
        <f>SUM(H575:H587)+SUM(J602:J604)+L613</f>
        <v>809782.63</v>
      </c>
      <c r="I663" s="19">
        <f>SUM(F663:H663)</f>
        <v>2795028.7499999995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180017.69000000018</v>
      </c>
      <c r="G664" s="19">
        <f>G660-SUM(G661:G663)</f>
        <v>0</v>
      </c>
      <c r="H664" s="19">
        <f>H660-SUM(H661:H663)</f>
        <v>88665.439999999944</v>
      </c>
      <c r="I664" s="19">
        <f>I660-SUM(I661:I663)</f>
        <v>268683.13000000035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-180017.69</v>
      </c>
      <c r="G669" s="18"/>
      <c r="H669" s="18">
        <v>-88665.44</v>
      </c>
      <c r="I669" s="19">
        <f>SUM(F669:H669)</f>
        <v>-268683.13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25" man="1"/>
    <brk id="112" max="25" man="1"/>
    <brk id="140" max="25" man="1"/>
    <brk id="169" max="25" man="1"/>
    <brk id="193" max="25" man="1"/>
    <brk id="211" max="25" man="1"/>
    <brk id="229" max="25" man="1"/>
    <brk id="247" max="25" man="1"/>
    <brk id="271" max="25" man="1"/>
    <brk id="290" max="25" man="1"/>
    <brk id="309" max="25" man="1"/>
    <brk id="328" max="25" man="1"/>
    <brk id="352" max="25" man="1"/>
    <brk id="382" max="25" man="1"/>
    <brk id="408" max="25" man="1"/>
    <brk id="434" max="25" man="1"/>
    <brk id="461" max="25" man="1"/>
    <brk id="485" max="25" man="1"/>
    <brk id="517" max="25" man="1"/>
    <brk id="552" max="25" man="1"/>
    <brk id="588" max="25" man="1"/>
    <brk id="615" max="25" man="1"/>
    <brk id="656" max="25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Middleton School District-SAU #69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Middleton School District-SAU #69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2782722.07</v>
      </c>
      <c r="D5" s="20">
        <f>SUM('DOE25'!L197:L200)+SUM('DOE25'!L215:L218)+SUM('DOE25'!L233:L236)-F5-G5</f>
        <v>2779686.23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3035.84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233118.34</v>
      </c>
      <c r="D8" s="243"/>
      <c r="E8" s="20">
        <f>'DOE25'!L204+'DOE25'!L222+'DOE25'!L240-F8-G8-D9-D11</f>
        <v>230056.51</v>
      </c>
      <c r="F8" s="255">
        <f>'DOE25'!J204+'DOE25'!J222+'DOE25'!J240</f>
        <v>0</v>
      </c>
      <c r="G8" s="53">
        <f>'DOE25'!K204+'DOE25'!K222+'DOE25'!K240</f>
        <v>3061.83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119.97</v>
      </c>
      <c r="D12" s="20">
        <f>'DOE25'!L205+'DOE25'!L223+'DOE25'!L241-F12-G12</f>
        <v>119.97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68.38</v>
      </c>
      <c r="D13" s="243"/>
      <c r="E13" s="20">
        <f>'DOE25'!L206+'DOE25'!L224+'DOE25'!L242-F13-G13</f>
        <v>68.38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24761.799999999996</v>
      </c>
      <c r="D14" s="20">
        <f>'DOE25'!L207+'DOE25'!L225+'DOE25'!L243-F14-G14</f>
        <v>24494.799999999996</v>
      </c>
      <c r="E14" s="243"/>
      <c r="F14" s="255">
        <f>'DOE25'!J207+'DOE25'!J225+'DOE25'!J243</f>
        <v>267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217429.25000000003</v>
      </c>
      <c r="D15" s="20">
        <f>'DOE25'!L208+'DOE25'!L226+'DOE25'!L244-F15-G15</f>
        <v>192660.15000000002</v>
      </c>
      <c r="E15" s="243"/>
      <c r="F15" s="255">
        <f>'DOE25'!J208+'DOE25'!J226+'DOE25'!J244</f>
        <v>22921.32</v>
      </c>
      <c r="G15" s="53">
        <f>'DOE25'!K208+'DOE25'!K226+'DOE25'!K244</f>
        <v>1847.78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566698.75</v>
      </c>
      <c r="D25" s="243"/>
      <c r="E25" s="243"/>
      <c r="F25" s="258"/>
      <c r="G25" s="256"/>
      <c r="H25" s="257">
        <f>'DOE25'!L260+'DOE25'!L261+'DOE25'!L341+'DOE25'!L342</f>
        <v>566698.75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2996961.15</v>
      </c>
      <c r="E33" s="246">
        <f>SUM(E5:E31)</f>
        <v>230124.89</v>
      </c>
      <c r="F33" s="246">
        <f>SUM(F5:F31)</f>
        <v>23188.32</v>
      </c>
      <c r="G33" s="246">
        <f>SUM(G5:G31)</f>
        <v>7945.45</v>
      </c>
      <c r="H33" s="246">
        <f>SUM(H5:H31)</f>
        <v>566698.75</v>
      </c>
    </row>
    <row r="35" spans="2:8" ht="12" thickBot="1" x14ac:dyDescent="0.25">
      <c r="B35" s="253" t="s">
        <v>847</v>
      </c>
      <c r="D35" s="254">
        <f>E33</f>
        <v>230124.89</v>
      </c>
      <c r="E35" s="249"/>
    </row>
    <row r="36" spans="2:8" ht="12" thickTop="1" x14ac:dyDescent="0.2">
      <c r="B36" t="s">
        <v>815</v>
      </c>
      <c r="D36" s="20">
        <f>D33</f>
        <v>2996961.15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38" activePane="bottomLeft" state="frozen"/>
      <selection activeCell="F46" sqref="F46"/>
      <selection pane="bottomLeft" activeCell="F50" sqref="F5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Middleton School District-SAU #69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802090.26</v>
      </c>
      <c r="D8" s="95">
        <f>'DOE25'!G9</f>
        <v>0</v>
      </c>
      <c r="E8" s="95">
        <f>'DOE25'!H9</f>
        <v>0</v>
      </c>
      <c r="F8" s="95">
        <f>'DOE25'!I9</f>
        <v>512884.03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306085.02</v>
      </c>
      <c r="D11" s="95">
        <f>'DOE25'!G12</f>
        <v>0</v>
      </c>
      <c r="E11" s="95">
        <f>'DOE25'!H12</f>
        <v>0</v>
      </c>
      <c r="F11" s="95">
        <f>'DOE25'!I12</f>
        <v>-1270.8699999999999</v>
      </c>
      <c r="G11" s="95">
        <f>'DOE25'!J12</f>
        <v>198791.28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-399975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-1466.84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706733.44000000006</v>
      </c>
      <c r="D18" s="41">
        <f>SUM(D8:D17)</f>
        <v>0</v>
      </c>
      <c r="E18" s="41">
        <f>SUM(E8:E17)</f>
        <v>0</v>
      </c>
      <c r="F18" s="41">
        <f>SUM(F8:F17)</f>
        <v>511613.16000000003</v>
      </c>
      <c r="G18" s="41">
        <f>SUM(G8:G17)</f>
        <v>198791.28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4814.1499999999996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11558.81</v>
      </c>
      <c r="D22" s="95">
        <f>'DOE25'!G23</f>
        <v>0</v>
      </c>
      <c r="E22" s="95">
        <f>'DOE25'!H23</f>
        <v>0</v>
      </c>
      <c r="F22" s="95">
        <f>'DOE25'!I23</f>
        <v>25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41183.29</v>
      </c>
      <c r="D23" s="95">
        <f>'DOE25'!G24</f>
        <v>0</v>
      </c>
      <c r="E23" s="95">
        <f>'DOE25'!H24</f>
        <v>0</v>
      </c>
      <c r="F23" s="95">
        <f>'DOE25'!I24</f>
        <v>72275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52742.1</v>
      </c>
      <c r="D31" s="41">
        <f>SUM(D21:D30)</f>
        <v>0</v>
      </c>
      <c r="E31" s="41">
        <f>SUM(E21:E30)</f>
        <v>0</v>
      </c>
      <c r="F31" s="41">
        <f>SUM(F21:F30)</f>
        <v>77114.149999999994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434499.01</v>
      </c>
      <c r="G47" s="95">
        <f>'DOE25'!J48</f>
        <v>198791.28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472439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140552.34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653991.34</v>
      </c>
      <c r="D50" s="41">
        <f>SUM(D34:D49)</f>
        <v>0</v>
      </c>
      <c r="E50" s="41">
        <f>SUM(E34:E49)</f>
        <v>0</v>
      </c>
      <c r="F50" s="41">
        <f>SUM(F34:F49)</f>
        <v>434499.01</v>
      </c>
      <c r="G50" s="41">
        <f>SUM(G34:G49)</f>
        <v>198791.28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706733.44</v>
      </c>
      <c r="D51" s="41">
        <f>D50+D31</f>
        <v>0</v>
      </c>
      <c r="E51" s="41">
        <f>E50+E31</f>
        <v>0</v>
      </c>
      <c r="F51" s="41">
        <f>F50+F31</f>
        <v>511613.16000000003</v>
      </c>
      <c r="G51" s="41">
        <f>G50+G31</f>
        <v>198791.28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2267278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7110.44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6168.87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237.6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11632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24911.309999999998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237.6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2292189.31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237.6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1349669.58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394587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1744256.58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1744256.58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27530.43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27530.43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75100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75100</v>
      </c>
    </row>
    <row r="104" spans="1:7" ht="12.75" thickTop="1" thickBot="1" x14ac:dyDescent="0.25">
      <c r="A104" s="33" t="s">
        <v>765</v>
      </c>
      <c r="C104" s="86">
        <f>C63+C81+C91+C103</f>
        <v>4063976.3200000003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75337.600000000006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2529653.2699999996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253068.80000000002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2782722.0699999994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233118.34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119.97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68.38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24761.799999999996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217429.25000000003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475497.74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4984486.5100000007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302500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264198.75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15126.99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60210.61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-237.60000000000582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641798.75</v>
      </c>
      <c r="D144" s="141">
        <f>SUM(D130:D143)</f>
        <v>0</v>
      </c>
      <c r="E144" s="141">
        <f>SUM(E130:E143)</f>
        <v>0</v>
      </c>
      <c r="F144" s="141">
        <f>SUM(F130:F143)</f>
        <v>4984486.5100000007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3900018.5599999996</v>
      </c>
      <c r="D145" s="86">
        <f>(D115+D128+D144)</f>
        <v>0</v>
      </c>
      <c r="E145" s="86">
        <f>(E115+E128+E144)</f>
        <v>0</v>
      </c>
      <c r="F145" s="86">
        <f>(F115+F128+F144)</f>
        <v>4984486.5100000007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07/17/2014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08/15/2034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6037500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6037500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6037500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5735000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5735000</v>
      </c>
    </row>
    <row r="160" spans="1:9" x14ac:dyDescent="0.2">
      <c r="A160" s="22" t="s">
        <v>36</v>
      </c>
      <c r="B160" s="137">
        <f>'DOE25'!F499</f>
        <v>2287898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2287898</v>
      </c>
    </row>
    <row r="161" spans="1:7" x14ac:dyDescent="0.2">
      <c r="A161" s="22" t="s">
        <v>37</v>
      </c>
      <c r="B161" s="137">
        <f>'DOE25'!F500</f>
        <v>8022898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8022898</v>
      </c>
    </row>
    <row r="162" spans="1:7" x14ac:dyDescent="0.2">
      <c r="A162" s="22" t="s">
        <v>38</v>
      </c>
      <c r="B162" s="137">
        <f>'DOE25'!F501</f>
        <v>305000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305000</v>
      </c>
    </row>
    <row r="163" spans="1:7" x14ac:dyDescent="0.2">
      <c r="A163" s="22" t="s">
        <v>39</v>
      </c>
      <c r="B163" s="137">
        <f>'DOE25'!F502</f>
        <v>248708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248708</v>
      </c>
    </row>
    <row r="164" spans="1:7" x14ac:dyDescent="0.2">
      <c r="A164" s="22" t="s">
        <v>246</v>
      </c>
      <c r="B164" s="137">
        <f>'DOE25'!F503</f>
        <v>553708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553708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Middleton School District-SAU #69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2529653</v>
      </c>
      <c r="D10" s="182">
        <f>ROUND((C10/$C$28)*100,1)</f>
        <v>71.8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253069</v>
      </c>
      <c r="D11" s="182">
        <f>ROUND((C11/$C$28)*100,1)</f>
        <v>7.2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233118</v>
      </c>
      <c r="D17" s="182">
        <f t="shared" si="0"/>
        <v>6.6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24762</v>
      </c>
      <c r="D20" s="182">
        <f t="shared" si="0"/>
        <v>0.7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217429</v>
      </c>
      <c r="D21" s="182">
        <f t="shared" si="0"/>
        <v>6.2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264199</v>
      </c>
      <c r="D25" s="182">
        <f t="shared" si="0"/>
        <v>7.5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3522418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4984487</v>
      </c>
    </row>
    <row r="30" spans="1:4" x14ac:dyDescent="0.2">
      <c r="B30" s="187" t="s">
        <v>729</v>
      </c>
      <c r="C30" s="180">
        <f>SUM(C28:C29)</f>
        <v>8506905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302500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2267278</v>
      </c>
      <c r="D35" s="182">
        <f t="shared" ref="D35:D40" si="1">ROUND((C35/$C$41)*100,1)</f>
        <v>55.8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25148.910000000149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1744257</v>
      </c>
      <c r="D37" s="182">
        <f t="shared" si="1"/>
        <v>42.9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27530</v>
      </c>
      <c r="D39" s="182">
        <f t="shared" si="1"/>
        <v>0.7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4064213.91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Middleton School District-SAU #69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2016-10-03T18:00:16Z</cp:lastPrinted>
  <dcterms:created xsi:type="dcterms:W3CDTF">1997-12-04T19:04:30Z</dcterms:created>
  <dcterms:modified xsi:type="dcterms:W3CDTF">2016-10-19T14:57:18Z</dcterms:modified>
</cp:coreProperties>
</file>