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2310" yWindow="30" windowWidth="12510" windowHeight="124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0" i="12" l="1"/>
  <c r="I507" i="1" l="1"/>
  <c r="H523" i="1" l="1"/>
  <c r="H526" i="1"/>
  <c r="F499" i="1"/>
  <c r="F498" i="1"/>
  <c r="H426" i="1"/>
  <c r="G16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D14" i="13" s="1"/>
  <c r="C14" i="13" s="1"/>
  <c r="G14" i="13"/>
  <c r="L207" i="1"/>
  <c r="L225" i="1"/>
  <c r="L243" i="1"/>
  <c r="F15" i="13"/>
  <c r="G15" i="13"/>
  <c r="L208" i="1"/>
  <c r="L226" i="1"/>
  <c r="G662" i="1" s="1"/>
  <c r="L244" i="1"/>
  <c r="H6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E119" i="2" s="1"/>
  <c r="L283" i="1"/>
  <c r="L284" i="1"/>
  <c r="L285" i="1"/>
  <c r="C19" i="10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5" i="10"/>
  <c r="C16" i="10"/>
  <c r="C20" i="10"/>
  <c r="C21" i="10"/>
  <c r="L250" i="1"/>
  <c r="L332" i="1"/>
  <c r="L254" i="1"/>
  <c r="L268" i="1"/>
  <c r="L269" i="1"/>
  <c r="L349" i="1"/>
  <c r="L350" i="1"/>
  <c r="I665" i="1"/>
  <c r="I670" i="1"/>
  <c r="F661" i="1"/>
  <c r="F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C18" i="2" s="1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E31" i="2" s="1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E102" i="2"/>
  <c r="F102" i="2"/>
  <c r="E109" i="2"/>
  <c r="C110" i="2"/>
  <c r="E110" i="2"/>
  <c r="E115" i="2" s="1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E120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H408" i="1" s="1"/>
  <c r="H644" i="1" s="1"/>
  <c r="J644" i="1" s="1"/>
  <c r="I393" i="1"/>
  <c r="F401" i="1"/>
  <c r="G401" i="1"/>
  <c r="H401" i="1"/>
  <c r="I401" i="1"/>
  <c r="I408" i="1" s="1"/>
  <c r="F407" i="1"/>
  <c r="G407" i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J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H476" i="1" s="1"/>
  <c r="H624" i="1" s="1"/>
  <c r="J624" i="1" s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H640" i="1"/>
  <c r="G641" i="1"/>
  <c r="H641" i="1"/>
  <c r="G643" i="1"/>
  <c r="H643" i="1"/>
  <c r="G644" i="1"/>
  <c r="G649" i="1"/>
  <c r="J649" i="1" s="1"/>
  <c r="G652" i="1"/>
  <c r="H652" i="1"/>
  <c r="G653" i="1"/>
  <c r="H653" i="1"/>
  <c r="G654" i="1"/>
  <c r="H654" i="1"/>
  <c r="H655" i="1"/>
  <c r="F192" i="1"/>
  <c r="L256" i="1"/>
  <c r="G164" i="2"/>
  <c r="C26" i="10"/>
  <c r="L328" i="1"/>
  <c r="L351" i="1"/>
  <c r="A31" i="12"/>
  <c r="C70" i="2"/>
  <c r="D62" i="2"/>
  <c r="D63" i="2" s="1"/>
  <c r="D18" i="13"/>
  <c r="C18" i="13" s="1"/>
  <c r="D7" i="13"/>
  <c r="C7" i="13" s="1"/>
  <c r="D17" i="13"/>
  <c r="C17" i="13" s="1"/>
  <c r="F78" i="2"/>
  <c r="F81" i="2" s="1"/>
  <c r="D50" i="2"/>
  <c r="G157" i="2"/>
  <c r="F18" i="2"/>
  <c r="G156" i="2"/>
  <c r="E103" i="2"/>
  <c r="G62" i="2"/>
  <c r="D19" i="13"/>
  <c r="C19" i="13" s="1"/>
  <c r="E13" i="13"/>
  <c r="C13" i="13" s="1"/>
  <c r="E78" i="2"/>
  <c r="E81" i="2" s="1"/>
  <c r="L427" i="1"/>
  <c r="H112" i="1"/>
  <c r="J641" i="1"/>
  <c r="J571" i="1"/>
  <c r="K571" i="1"/>
  <c r="L433" i="1"/>
  <c r="L419" i="1"/>
  <c r="I169" i="1"/>
  <c r="H169" i="1"/>
  <c r="G552" i="1"/>
  <c r="J643" i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G22" i="2"/>
  <c r="C29" i="10"/>
  <c r="H140" i="1"/>
  <c r="L393" i="1"/>
  <c r="C138" i="2" s="1"/>
  <c r="F22" i="13"/>
  <c r="C22" i="13" s="1"/>
  <c r="H571" i="1"/>
  <c r="L560" i="1"/>
  <c r="J545" i="1"/>
  <c r="H192" i="1"/>
  <c r="L309" i="1"/>
  <c r="E16" i="13"/>
  <c r="J655" i="1"/>
  <c r="L570" i="1"/>
  <c r="I571" i="1"/>
  <c r="J636" i="1"/>
  <c r="G36" i="2"/>
  <c r="L565" i="1"/>
  <c r="C16" i="13"/>
  <c r="A40" i="12" l="1"/>
  <c r="A13" i="12"/>
  <c r="L614" i="1"/>
  <c r="K598" i="1"/>
  <c r="G647" i="1" s="1"/>
  <c r="J647" i="1" s="1"/>
  <c r="K550" i="1"/>
  <c r="L534" i="1"/>
  <c r="K551" i="1"/>
  <c r="L529" i="1"/>
  <c r="L524" i="1"/>
  <c r="F552" i="1"/>
  <c r="H545" i="1"/>
  <c r="K549" i="1"/>
  <c r="K552" i="1" s="1"/>
  <c r="K503" i="1"/>
  <c r="K500" i="1"/>
  <c r="G645" i="1"/>
  <c r="J645" i="1" s="1"/>
  <c r="I446" i="1"/>
  <c r="G642" i="1" s="1"/>
  <c r="J634" i="1"/>
  <c r="D29" i="13"/>
  <c r="C29" i="13" s="1"/>
  <c r="D127" i="2"/>
  <c r="D128" i="2" s="1"/>
  <c r="D145" i="2" s="1"/>
  <c r="H661" i="1"/>
  <c r="I661" i="1" s="1"/>
  <c r="L362" i="1"/>
  <c r="G635" i="1" s="1"/>
  <c r="J635" i="1" s="1"/>
  <c r="E128" i="2"/>
  <c r="K338" i="1"/>
  <c r="K352" i="1" s="1"/>
  <c r="J338" i="1"/>
  <c r="J352" i="1" s="1"/>
  <c r="L290" i="1"/>
  <c r="L338" i="1" s="1"/>
  <c r="L352" i="1" s="1"/>
  <c r="G633" i="1" s="1"/>
  <c r="J633" i="1" s="1"/>
  <c r="H662" i="1"/>
  <c r="G651" i="1"/>
  <c r="J651" i="1" s="1"/>
  <c r="G650" i="1"/>
  <c r="C25" i="13"/>
  <c r="H33" i="13"/>
  <c r="C132" i="2"/>
  <c r="C25" i="10"/>
  <c r="J257" i="1"/>
  <c r="J271" i="1" s="1"/>
  <c r="D15" i="13"/>
  <c r="C15" i="13" s="1"/>
  <c r="I662" i="1"/>
  <c r="D6" i="13"/>
  <c r="C6" i="13" s="1"/>
  <c r="L247" i="1"/>
  <c r="C112" i="2"/>
  <c r="C109" i="2"/>
  <c r="C115" i="2" s="1"/>
  <c r="G257" i="1"/>
  <c r="G271" i="1" s="1"/>
  <c r="H660" i="1"/>
  <c r="I257" i="1"/>
  <c r="I271" i="1" s="1"/>
  <c r="H257" i="1"/>
  <c r="H271" i="1" s="1"/>
  <c r="L229" i="1"/>
  <c r="G660" i="1" s="1"/>
  <c r="K257" i="1"/>
  <c r="K271" i="1" s="1"/>
  <c r="L211" i="1"/>
  <c r="D12" i="13"/>
  <c r="C12" i="13" s="1"/>
  <c r="C121" i="2"/>
  <c r="C128" i="2" s="1"/>
  <c r="E8" i="13"/>
  <c r="C8" i="13" s="1"/>
  <c r="C17" i="10"/>
  <c r="D5" i="13"/>
  <c r="C5" i="13" s="1"/>
  <c r="C91" i="2"/>
  <c r="C81" i="2"/>
  <c r="F112" i="1"/>
  <c r="C57" i="2"/>
  <c r="C62" i="2" s="1"/>
  <c r="C63" i="2" s="1"/>
  <c r="C56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C27" i="10"/>
  <c r="L545" i="1" l="1"/>
  <c r="G104" i="2"/>
  <c r="H646" i="1"/>
  <c r="H664" i="1"/>
  <c r="H667" i="1" s="1"/>
  <c r="F660" i="1"/>
  <c r="F664" i="1" s="1"/>
  <c r="F667" i="1" s="1"/>
  <c r="D31" i="13"/>
  <c r="C31" i="13" s="1"/>
  <c r="E33" i="13"/>
  <c r="D35" i="13" s="1"/>
  <c r="H648" i="1"/>
  <c r="J648" i="1" s="1"/>
  <c r="L257" i="1"/>
  <c r="L271" i="1" s="1"/>
  <c r="G632" i="1" s="1"/>
  <c r="J632" i="1" s="1"/>
  <c r="C28" i="10"/>
  <c r="D24" i="10" s="1"/>
  <c r="G664" i="1"/>
  <c r="G667" i="1" s="1"/>
  <c r="C145" i="2"/>
  <c r="C104" i="2"/>
  <c r="F193" i="1"/>
  <c r="C51" i="2"/>
  <c r="G631" i="1"/>
  <c r="J631" i="1" s="1"/>
  <c r="J646" i="1"/>
  <c r="G626" i="1"/>
  <c r="J626" i="1" s="1"/>
  <c r="J52" i="1"/>
  <c r="H621" i="1" s="1"/>
  <c r="J621" i="1" s="1"/>
  <c r="C38" i="10"/>
  <c r="H672" i="1" l="1"/>
  <c r="C6" i="10" s="1"/>
  <c r="F672" i="1"/>
  <c r="C4" i="10" s="1"/>
  <c r="I660" i="1"/>
  <c r="I664" i="1" s="1"/>
  <c r="I672" i="1" s="1"/>
  <c r="C7" i="10" s="1"/>
  <c r="D33" i="13"/>
  <c r="D36" i="13" s="1"/>
  <c r="D23" i="10"/>
  <c r="D25" i="10"/>
  <c r="D10" i="10"/>
  <c r="D15" i="10"/>
  <c r="C30" i="10"/>
  <c r="G672" i="1"/>
  <c r="C5" i="10" s="1"/>
  <c r="D20" i="10"/>
  <c r="D19" i="10"/>
  <c r="D26" i="10"/>
  <c r="D16" i="10"/>
  <c r="D13" i="10"/>
  <c r="D11" i="10"/>
  <c r="D21" i="10"/>
  <c r="D22" i="10"/>
  <c r="D27" i="10"/>
  <c r="D18" i="10"/>
  <c r="D17" i="10"/>
  <c r="D12" i="10"/>
  <c r="G627" i="1"/>
  <c r="J627" i="1" s="1"/>
  <c r="I667" i="1" l="1"/>
  <c r="D28" i="10"/>
  <c r="C40" i="10"/>
  <c r="C41" i="10" s="1"/>
  <c r="D38" i="10" s="1"/>
  <c r="D102" i="2"/>
  <c r="D103" i="2" s="1"/>
  <c r="D104" i="2" s="1"/>
  <c r="G192" i="1"/>
  <c r="G193" i="1" s="1"/>
  <c r="G628" i="1" s="1"/>
  <c r="J628" i="1" s="1"/>
  <c r="D40" i="10" l="1"/>
  <c r="D35" i="10"/>
  <c r="D36" i="10"/>
  <c r="D39" i="10"/>
  <c r="D37" i="10"/>
  <c r="H65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<sst xmlns="http://schemas.openxmlformats.org/spreadsheetml/2006/main" count="3959" uniqueCount="917">
  <si>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</si>
  <si>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</si>
  <si>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</si>
  <si>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</si>
  <si>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</si>
  <si>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</si>
  <si>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</si>
  <si>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</si>
  <si>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</si>
  <si>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</si>
  <si>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</si>
  <si>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</si>
  <si>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</si>
  <si>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</si>
  <si>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</si>
  <si>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</si>
  <si>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</si>
  <si>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</si>
  <si>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</si>
  <si>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</si>
  <si>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</si>
  <si>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</si>
  <si>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</si>
  <si>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</si>
  <si>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</si>
  <si>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</si>
  <si>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</si>
  <si>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</si>
  <si>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</si>
  <si>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</si>
  <si>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</si>
  <si>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</si>
  <si>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</si>
  <si>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</si>
  <si>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</si>
  <si>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</si>
  <si>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</si>
  <si>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</si>
  <si>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</si>
  <si>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</si>
  <si>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</si>
  <si>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</si>
  <si>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</si>
  <si>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</si>
  <si>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</si>
  <si>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</si>
  <si>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</si>
  <si>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</si>
  <si>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</si>
  <si>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</si>
  <si>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</si>
  <si>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</si>
  <si>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</si>
  <si>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</si>
  <si>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</si>
  <si>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</si>
  <si>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</si>
  <si>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</si>
  <si>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</si>
  <si>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</si>
  <si>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</si>
  <si>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</si>
  <si>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</si>
  <si>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</si>
  <si>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</si>
  <si>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</si>
  <si>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</si>
  <si>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</si>
  <si>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</si>
  <si>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</si>
  <si>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</si>
  <si>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</si>
  <si>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</si>
  <si>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</si>
  <si>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</si>
  <si>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</si>
  <si>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</si>
  <si>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</si>
  <si>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</si>
  <si>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</si>
  <si>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</si>
  <si>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</si>
  <si>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</si>
  <si>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</si>
  <si>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</si>
  <si>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</si>
  <si>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</si>
  <si>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</si>
  <si>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</si>
  <si>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</si>
  <si>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</si>
  <si>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</si>
  <si>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</si>
  <si>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</si>
  <si>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</si>
  <si>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</si>
  <si>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</si>
  <si>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</si>
  <si>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</si>
  <si>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</si>
  <si>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</si>
  <si>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</si>
  <si>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</si>
  <si>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</si>
  <si>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</si>
  <si>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</si>
  <si>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</si>
  <si>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</si>
  <si>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</si>
  <si>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</si>
  <si>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</si>
  <si>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</si>
  <si>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</si>
  <si>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</si>
  <si>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</si>
  <si>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</si>
  <si>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</si>
  <si>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</si>
  <si>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</si>
  <si>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</si>
  <si>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</si>
  <si>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</si>
  <si>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</si>
  <si>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</si>
  <si>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</si>
  <si>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</si>
  <si>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</si>
  <si>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</si>
  <si>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</si>
  <si>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</si>
  <si>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</si>
  <si>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</si>
  <si>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</si>
  <si>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</si>
  <si>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</si>
  <si>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</si>
  <si>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</si>
  <si>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</si>
  <si>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</si>
  <si>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</si>
  <si>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</si>
  <si>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</si>
  <si>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</si>
  <si>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</si>
  <si>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</si>
  <si>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</si>
  <si>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</si>
  <si>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</si>
  <si>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</si>
  <si>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</si>
  <si>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</si>
  <si>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</si>
  <si>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</si>
  <si>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</si>
  <si>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</si>
  <si>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</si>
  <si>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</si>
  <si>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</si>
  <si>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</si>
  <si>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</si>
  <si>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</si>
  <si>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</si>
  <si>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</si>
  <si>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</si>
  <si>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</si>
  <si>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</si>
  <si>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</si>
  <si>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</si>
  <si>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</si>
  <si>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</si>
  <si>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</si>
  <si>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</si>
  <si>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</si>
  <si>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</si>
  <si>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</si>
  <si>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</si>
  <si>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</si>
  <si>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</si>
  <si>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</si>
  <si>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</si>
  <si>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</si>
  <si>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</si>
  <si>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</si>
  <si>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</si>
  <si>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</si>
  <si>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</si>
  <si>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</si>
  <si>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</si>
  <si>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</si>
  <si>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</si>
  <si>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</si>
  <si>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</si>
  <si>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</si>
  <si>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</si>
  <si>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</si>
  <si>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</si>
  <si>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</si>
  <si>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</si>
  <si>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</si>
  <si>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</si>
  <si>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</si>
  <si>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</si>
  <si>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</si>
  <si>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</si>
  <si>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</si>
  <si>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</si>
  <si>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</si>
  <si>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</si>
  <si>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</si>
  <si>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</si>
  <si>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</si>
  <si>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</si>
  <si>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</si>
  <si>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</si>
  <si>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</si>
  <si>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</si>
  <si>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</si>
  <si>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</si>
  <si>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</si>
  <si>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</si>
  <si>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</si>
  <si>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</si>
  <si>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</si>
  <si>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</si>
  <si>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</si>
  <si>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</si>
  <si>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</si>
  <si>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</si>
  <si>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</si>
  <si>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</si>
  <si>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</si>
  <si>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</si>
  <si>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</si>
  <si>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</si>
  <si>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</si>
  <si>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</si>
  <si>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</si>
  <si>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</si>
  <si>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</si>
  <si>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</si>
  <si>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</si>
  <si>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</si>
  <si>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</si>
  <si>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</si>
  <si>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</si>
  <si>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</si>
  <si>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</si>
  <si>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</si>
  <si>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</si>
  <si>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</si>
  <si>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</si>
  <si>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</si>
  <si>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</si>
  <si>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</si>
  <si>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</si>
  <si>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</si>
  <si>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</si>
  <si>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</si>
  <si>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</si>
  <si>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</si>
  <si>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</si>
  <si>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</si>
  <si>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</si>
  <si>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</si>
  <si>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</si>
  <si>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</si>
  <si>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</si>
  <si>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</si>
  <si>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</si>
  <si>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</si>
  <si>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</si>
  <si>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</si>
  <si>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</si>
  <si>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</si>
  <si>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</si>
  <si>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</si>
  <si>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</si>
  <si>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</si>
  <si>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</si>
  <si>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</si>
  <si>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</si>
  <si>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</si>
  <si>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</si>
  <si>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</si>
  <si>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</si>
  <si>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</si>
  <si>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</si>
  <si>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</si>
  <si>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</si>
  <si>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</si>
  <si>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</si>
  <si>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</si>
  <si>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</si>
  <si>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</si>
  <si>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</si>
  <si>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</si>
  <si>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</si>
  <si>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</si>
  <si>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</si>
  <si>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</si>
  <si>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</si>
  <si>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</si>
  <si>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</si>
  <si>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</si>
  <si>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</si>
  <si>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</si>
  <si>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</si>
  <si>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</si>
  <si>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</si>
  <si>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</si>
  <si>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</si>
  <si>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</si>
  <si>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</si>
  <si>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</si>
  <si>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</si>
  <si>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</si>
  <si>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</si>
  <si>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</si>
  <si>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</si>
  <si>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</si>
  <si>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</si>
  <si>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</si>
  <si>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</si>
  <si>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</si>
  <si>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</si>
  <si>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</si>
  <si>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</si>
  <si>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</si>
  <si>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</si>
  <si>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</si>
  <si>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</si>
  <si>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</si>
  <si>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</si>
  <si>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</si>
  <si>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</si>
  <si>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</si>
  <si>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</si>
  <si>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</si>
  <si>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</si>
  <si>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</si>
  <si>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</si>
  <si>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</si>
  <si>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</si>
  <si>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</si>
  <si>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</si>
  <si>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</si>
  <si>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</si>
  <si>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</si>
  <si>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</si>
  <si>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</si>
  <si>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</si>
  <si>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</si>
  <si>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</si>
  <si>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</si>
  <si>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</si>
  <si>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</si>
  <si>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</si>
  <si>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</si>
  <si>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</si>
  <si>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</si>
  <si>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</si>
  <si>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</si>
  <si>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</si>
  <si>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</si>
  <si>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</si>
  <si>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</si>
  <si>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</si>
  <si>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</si>
  <si>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</si>
  <si>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</si>
  <si>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</si>
  <si>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</si>
  <si>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</si>
  <si>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</si>
  <si>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</si>
  <si>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</si>
  <si>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</si>
  <si>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</si>
  <si>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</si>
  <si>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</si>
  <si>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</si>
  <si>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</si>
  <si>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</si>
  <si>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</si>
  <si>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</si>
  <si>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</si>
  <si>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</si>
  <si>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</si>
  <si>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</si>
  <si>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</si>
  <si>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</si>
  <si>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</si>
  <si>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</si>
  <si>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</si>
  <si>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</si>
  <si>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</si>
  <si>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</si>
  <si>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</si>
  <si>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</si>
  <si>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</si>
  <si>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</si>
  <si>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</si>
  <si>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</si>
  <si>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</si>
  <si>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</si>
  <si>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</si>
  <si>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</si>
  <si>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</si>
  <si>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</si>
  <si>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</si>
  <si>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</si>
  <si>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</si>
  <si>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</si>
  <si>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</si>
  <si>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</si>
  <si>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</si>
  <si>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</si>
  <si>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</si>
  <si>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</si>
  <si>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</si>
  <si>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</si>
  <si>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</si>
  <si>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</si>
  <si>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</si>
  <si>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</si>
  <si>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</si>
  <si>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</si>
  <si>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</si>
  <si>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</si>
  <si>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</si>
  <si>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</si>
  <si>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</si>
  <si>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</si>
  <si>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</si>
  <si>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</si>
  <si>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</si>
  <si>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</si>
  <si>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</si>
  <si>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</si>
  <si>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</si>
  <si>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</si>
  <si>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</si>
  <si>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</si>
  <si>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</si>
  <si>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</si>
  <si>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</si>
  <si>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</si>
  <si>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</si>
  <si>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</si>
  <si>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</si>
  <si>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</si>
  <si>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</si>
  <si>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</si>
  <si>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</si>
  <si>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</si>
  <si>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</si>
  <si>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</si>
  <si>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</si>
  <si>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</si>
  <si>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</si>
  <si>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</si>
  <si>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</si>
  <si>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</si>
  <si>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</si>
  <si>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</si>
  <si>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</si>
  <si>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</si>
  <si>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</si>
  <si>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</si>
  <si>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</si>
  <si>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</si>
  <si>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</si>
  <si>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</si>
  <si>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</si>
  <si>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</si>
  <si>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</si>
  <si>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</si>
  <si>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</si>
  <si>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</si>
  <si>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</si>
  <si>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</si>
  <si>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</si>
  <si>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</si>
  <si>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</si>
  <si>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</si>
  <si>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</si>
  <si>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</si>
  <si>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</si>
  <si>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</si>
  <si>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</si>
  <si>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</si>
  <si>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</si>
  <si>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</si>
  <si>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</si>
  <si>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</si>
  <si>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</si>
  <si>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</si>
  <si>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</si>
  <si>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</si>
  <si>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</si>
  <si>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</si>
  <si>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</si>
  <si>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</si>
  <si>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</si>
  <si>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</si>
  <si>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</si>
  <si>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</si>
  <si>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</si>
  <si>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</si>
  <si>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</si>
  <si>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</si>
  <si>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</si>
  <si>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</si>
  <si>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</si>
  <si>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</si>
  <si>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</si>
  <si>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</si>
  <si>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</si>
  <si>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</si>
  <si>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</si>
  <si>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</si>
  <si>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</si>
  <si>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</si>
  <si>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</si>
  <si>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</si>
  <si>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</si>
  <si>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</si>
  <si>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</si>
  <si>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</si>
  <si>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</si>
  <si>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</si>
  <si>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</si>
  <si>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</si>
  <si>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</si>
  <si>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</si>
  <si>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</si>
  <si>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</si>
  <si>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</si>
  <si>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</si>
  <si>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</si>
  <si>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</si>
  <si>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</si>
  <si>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</si>
  <si>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</si>
  <si>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</si>
  <si>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</si>
  <si>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</si>
  <si>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</si>
  <si>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</si>
  <si>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</si>
  <si>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</si>
  <si>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</si>
  <si>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</si>
  <si>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</si>
  <si>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</si>
  <si>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</si>
  <si>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</si>
  <si>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</si>
  <si>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</si>
  <si>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</si>
  <si>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</si>
  <si>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</si>
  <si>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</si>
  <si>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</si>
  <si>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</si>
  <si>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</si>
  <si>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</si>
  <si>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</si>
  <si>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</si>
  <si>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</si>
  <si>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</si>
  <si>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</si>
  <si>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</si>
  <si>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</si>
  <si>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</si>
  <si>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</si>
  <si>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</si>
  <si>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</si>
  <si>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</si>
  <si>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</si>
  <si>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</si>
  <si>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</si>
  <si>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</si>
  <si>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</si>
  <si>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</si>
  <si>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</si>
  <si>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</si>
  <si>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</si>
  <si>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</si>
  <si>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</si>
  <si>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</si>
  <si>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</si>
  <si>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</si>
  <si>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</si>
  <si>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</si>
  <si>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</si>
  <si>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</si>
  <si>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</si>
  <si>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</si>
  <si>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</si>
  <si>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</si>
  <si>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</si>
  <si>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</si>
  <si>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</si>
  <si>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</si>
  <si>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</si>
  <si>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</si>
  <si>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</si>
  <si>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</si>
  <si>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</si>
  <si>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</si>
  <si>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</si>
  <si>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</si>
  <si>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</si>
  <si>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</si>
  <si>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</si>
  <si>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</si>
  <si>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</si>
  <si>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</si>
  <si>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</si>
  <si>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</si>
  <si>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</si>
  <si>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</si>
  <si>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</si>
  <si>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</si>
  <si>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</si>
  <si>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</si>
  <si>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</si>
  <si>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</si>
  <si>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</si>
  <si>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</si>
  <si>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</si>
  <si>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</si>
  <si>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</si>
  <si>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</si>
  <si>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</si>
  <si>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</si>
  <si>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</si>
  <si>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</si>
  <si>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</si>
  <si>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</si>
  <si>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</si>
  <si>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</si>
  <si>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</si>
  <si>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</si>
  <si>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</si>
  <si>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</si>
  <si>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</si>
  <si>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</si>
  <si>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</si>
  <si>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</si>
  <si>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</si>
  <si>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</si>
  <si>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</si>
  <si>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</si>
  <si>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</si>
  <si>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</si>
  <si>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</si>
  <si>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</si>
  <si>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</si>
  <si>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</si>
  <si>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</si>
  <si>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</si>
  <si>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</si>
  <si>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</si>
  <si>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</si>
  <si>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</si>
  <si>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</si>
  <si>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</si>
  <si>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</si>
  <si>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</si>
  <si>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</si>
  <si>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</si>
  <si>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</si>
  <si>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</si>
  <si>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</si>
  <si>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</si>
  <si>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</si>
  <si>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</si>
  <si>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</si>
  <si>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</si>
  <si>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</si>
  <si>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</si>
  <si>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</si>
  <si>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</si>
  <si>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</si>
  <si>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</si>
  <si>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</si>
  <si>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</si>
  <si>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</si>
  <si>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</si>
  <si>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</si>
  <si>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</si>
  <si>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</si>
  <si>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</si>
  <si>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</si>
  <si>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</si>
  <si>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</si>
  <si>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</si>
  <si>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</si>
  <si>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</si>
  <si>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</si>
  <si>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</si>
  <si>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</si>
  <si>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</si>
  <si>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</si>
  <si>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</si>
  <si>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</si>
  <si>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</si>
  <si>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</si>
  <si>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</si>
  <si>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</si>
  <si>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</si>
  <si>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</si>
  <si>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</si>
  <si>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</si>
  <si>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</si>
  <si>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</si>
  <si>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</si>
  <si>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</si>
  <si>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</si>
  <si>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</si>
  <si>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</si>
  <si>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</si>
  <si>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</si>
  <si>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</si>
  <si>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</si>
  <si>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</si>
  <si>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</si>
  <si>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</si>
  <si>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</si>
  <si>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</si>
  <si>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</si>
  <si>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</si>
  <si>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</si>
  <si>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</si>
  <si>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</si>
  <si>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</si>
  <si>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</si>
  <si>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</si>
  <si>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</si>
  <si>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</si>
  <si>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</si>
  <si>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</si>
  <si>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</si>
  <si>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</si>
  <si>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</si>
  <si>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</si>
  <si>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</si>
  <si>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</si>
  <si>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</si>
  <si>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</si>
  <si>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</si>
  <si>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</si>
  <si>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</si>
  <si>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</si>
  <si>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</si>
  <si>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</si>
  <si>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</si>
  <si>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</si>
  <si>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</si>
  <si>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</si>
  <si>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</si>
  <si>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</si>
  <si>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</si>
  <si>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</si>
  <si>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</si>
  <si>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</si>
  <si>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</si>
  <si>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</si>
  <si>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</si>
  <si>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</si>
  <si>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</si>
  <si>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</si>
  <si>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</si>
  <si>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</si>
  <si>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</si>
  <si>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</si>
  <si>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</si>
  <si>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</si>
  <si>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</si>
  <si>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</si>
  <si>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</si>
  <si>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</si>
  <si>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</si>
  <si>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</si>
  <si>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</si>
  <si>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</si>
  <si>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</si>
  <si>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</si>
  <si>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</si>
  <si>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</si>
  <si>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</si>
  <si>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</si>
  <si>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</si>
  <si>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</si>
  <si>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</si>
  <si>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</si>
  <si>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</si>
  <si>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</si>
  <si>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</si>
  <si>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</si>
  <si>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</si>
  <si>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</si>
  <si>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</si>
  <si>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</si>
  <si>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</si>
  <si>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</si>
  <si>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</si>
  <si>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</si>
  <si>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</si>
  <si>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</si>
  <si>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</si>
  <si>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</si>
  <si>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</si>
  <si>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</si>
  <si>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</si>
  <si>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</si>
  <si>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</si>
  <si>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</si>
  <si>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</si>
  <si>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</si>
  <si>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</si>
  <si>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</si>
  <si>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</si>
  <si>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</si>
  <si>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</si>
  <si>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</si>
  <si>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</si>
  <si>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</si>
  <si>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</si>
  <si>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</si>
  <si>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</si>
  <si>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</si>
  <si>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</si>
  <si>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</si>
  <si>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</si>
  <si>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</si>
  <si>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</si>
  <si>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</si>
  <si>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</si>
  <si>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</si>
  <si>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</si>
  <si>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</si>
  <si>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</si>
  <si>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</si>
  <si>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</si>
  <si>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</si>
  <si>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</si>
  <si>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</si>
  <si>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</si>
  <si>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</si>
  <si>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</si>
  <si>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</si>
  <si>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</si>
  <si>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</si>
  <si>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</si>
  <si>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</si>
  <si>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</si>
  <si>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</si>
  <si>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</si>
  <si>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</si>
  <si>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</si>
  <si>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</si>
  <si>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</si>
  <si>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</si>
  <si>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</si>
  <si>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</si>
  <si>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</si>
  <si>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</si>
  <si>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</si>
  <si>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</si>
  <si>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</si>
  <si>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</si>
  <si>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</si>
  <si>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</si>
  <si>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</si>
  <si>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</si>
  <si>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</si>
  <si>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</si>
  <si>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</si>
  <si>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</si>
  <si>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</si>
  <si>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</si>
  <si>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</si>
  <si>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</si>
  <si>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</si>
  <si>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</si>
  <si>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</si>
  <si>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</si>
  <si>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</si>
  <si>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</si>
  <si>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</si>
  <si>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</si>
  <si>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</si>
  <si>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</si>
  <si>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</si>
  <si>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</si>
  <si>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</si>
  <si>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</si>
  <si>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</si>
  <si>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</si>
  <si>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</si>
  <si>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</si>
  <si>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</si>
  <si>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</si>
  <si>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</si>
  <si>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</si>
  <si>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</si>
  <si>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</si>
  <si>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</si>
  <si>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</si>
  <si>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Milan</t>
  </si>
  <si>
    <t>06/2002</t>
  </si>
  <si>
    <t>07/2017</t>
  </si>
  <si>
    <t xml:space="preserve">The fund balance retained by the board for Tax Year 2016 is noted and revised.  </t>
  </si>
  <si>
    <t>The prior report listed the 2015 fund balance retention.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</si>
</sst>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0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applyNumberFormat="1" applyFont="1" applyProtection="1"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3">
    <cellStyle name="Comma 2" xfId="1"/>
    <cellStyle name="Normal" xfId="0" builtinId="0"/>
    <cellStyle name="Percent 2" xfId="2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02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355</v>
      </c>
      <c r="C2" s="21">
        <v>355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-50626.01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127853.29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19493.11</v>
      </c>
      <c r="H12" s="18"/>
      <c r="I12" s="18"/>
      <c r="J12" s="67">
        <f>SUM(I441)</f>
        <v>2301.75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28974.47</v>
      </c>
      <c r="G13" s="18">
        <v>5128.04</v>
      </c>
      <c r="H13" s="18">
        <v>9672.09</v>
      </c>
      <c r="I13" s="18"/>
      <c r="J13" s="67">
        <f>SUM(I442)</f>
        <v>269398.98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177565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283766.75</v>
      </c>
      <c r="G19" s="41">
        <f>SUM(G9:G18)</f>
        <v>24621.15</v>
      </c>
      <c r="H19" s="41">
        <f>SUM(H9:H18)</f>
        <v>9672.09</v>
      </c>
      <c r="I19" s="41">
        <f>SUM(I9:I18)</f>
        <v>0</v>
      </c>
      <c r="J19" s="41">
        <f>SUM(J9:J18)</f>
        <v>271700.73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17270.560000000001</v>
      </c>
      <c r="G22" s="18"/>
      <c r="H22" s="18">
        <v>4524.3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16509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6030.53</v>
      </c>
      <c r="G24" s="18">
        <v>20965.55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6935.9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5147.79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46745.99</v>
      </c>
      <c r="G32" s="41">
        <f>SUM(G22:G31)</f>
        <v>20965.55</v>
      </c>
      <c r="H32" s="41">
        <f>SUM(H22:H31)</f>
        <v>9672.09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3655.6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36356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271700.73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194664.76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237020.76</v>
      </c>
      <c r="G51" s="41">
        <f>SUM(G35:G50)</f>
        <v>3655.6</v>
      </c>
      <c r="H51" s="41">
        <f>SUM(H35:H50)</f>
        <v>0</v>
      </c>
      <c r="I51" s="41">
        <f>SUM(I35:I50)</f>
        <v>0</v>
      </c>
      <c r="J51" s="41">
        <f>SUM(J35:J50)</f>
        <v>271700.73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283766.75</v>
      </c>
      <c r="G52" s="41">
        <f>G51+G32</f>
        <v>24621.149999999998</v>
      </c>
      <c r="H52" s="41">
        <f>H51+H32</f>
        <v>9672.09</v>
      </c>
      <c r="I52" s="41">
        <f>I51+I32</f>
        <v>0</v>
      </c>
      <c r="J52" s="41">
        <f>J51+J32</f>
        <v>271700.73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1207695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1207695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170088.05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170088.05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1910.93</v>
      </c>
      <c r="G96" s="18"/>
      <c r="H96" s="18"/>
      <c r="I96" s="18"/>
      <c r="J96" s="18">
        <v>818.99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22389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7000</v>
      </c>
      <c r="G99" s="18">
        <v>63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10929.24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82.5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9.75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66616.12</v>
      </c>
      <c r="G105" s="18"/>
      <c r="H105" s="18">
        <v>1704.96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9603.7199999999993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13539.85</v>
      </c>
      <c r="G110" s="18"/>
      <c r="H110" s="18"/>
      <c r="I110" s="18"/>
      <c r="J110" s="18">
        <v>1730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98762.87</v>
      </c>
      <c r="G111" s="41">
        <f>SUM(G96:G110)</f>
        <v>22452</v>
      </c>
      <c r="H111" s="41">
        <f>SUM(H96:H110)</f>
        <v>12634.2</v>
      </c>
      <c r="I111" s="41">
        <f>SUM(I96:I110)</f>
        <v>0</v>
      </c>
      <c r="J111" s="41">
        <f>SUM(J96:J110)</f>
        <v>2548.9899999999998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1476545.92</v>
      </c>
      <c r="G112" s="41">
        <f>G60+G111</f>
        <v>22452</v>
      </c>
      <c r="H112" s="41">
        <f>H60+H79+H94+H111</f>
        <v>12634.2</v>
      </c>
      <c r="I112" s="41">
        <f>I60+I111</f>
        <v>0</v>
      </c>
      <c r="J112" s="41">
        <f>J60+J111</f>
        <v>2548.9899999999998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1044651.03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246540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1291191.03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76251.38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5207.0600000000004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743.73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81458.44</v>
      </c>
      <c r="G136" s="41">
        <f>SUM(G123:G135)</f>
        <v>743.73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1372649.47</v>
      </c>
      <c r="G140" s="41">
        <f>G121+SUM(G136:G137)</f>
        <v>743.73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19435.13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20724.12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33370.25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31948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29295.91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19975</v>
      </c>
      <c r="G161" s="18">
        <f>11956.63+3059.37</f>
        <v>15016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49270.91</v>
      </c>
      <c r="G162" s="41">
        <f>SUM(G150:G161)</f>
        <v>48386.25</v>
      </c>
      <c r="H162" s="41">
        <f>SUM(H150:H161)</f>
        <v>72107.25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13068.45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62339.360000000001</v>
      </c>
      <c r="G169" s="41">
        <f>G147+G162+SUM(G163:G168)</f>
        <v>48386.25</v>
      </c>
      <c r="H169" s="41">
        <f>H147+H162+SUM(H163:H168)</f>
        <v>72107.25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21000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21000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21000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2911534.7499999995</v>
      </c>
      <c r="G193" s="47">
        <f>G112+G140+G169+G192</f>
        <v>71581.98</v>
      </c>
      <c r="H193" s="47">
        <f>H112+H140+H169+H192</f>
        <v>84741.45</v>
      </c>
      <c r="I193" s="47">
        <f>I112+I140+I169+I192</f>
        <v>0</v>
      </c>
      <c r="J193" s="47">
        <f>J112+J140+J192</f>
        <v>23548.989999999998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338087.17</v>
      </c>
      <c r="G197" s="18">
        <v>156462.72999999998</v>
      </c>
      <c r="H197" s="18">
        <v>16726.82</v>
      </c>
      <c r="I197" s="18">
        <v>13208.850000000002</v>
      </c>
      <c r="J197" s="18">
        <v>20753.649999999998</v>
      </c>
      <c r="K197" s="18">
        <v>521</v>
      </c>
      <c r="L197" s="19">
        <f>SUM(F197:K197)</f>
        <v>545760.22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59139.950000000004</v>
      </c>
      <c r="G198" s="18">
        <v>29568.079999999998</v>
      </c>
      <c r="H198" s="18"/>
      <c r="I198" s="18">
        <v>918.62</v>
      </c>
      <c r="J198" s="18"/>
      <c r="K198" s="18"/>
      <c r="L198" s="19">
        <f>SUM(F198:K198)</f>
        <v>89626.65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2851.71</v>
      </c>
      <c r="G200" s="18">
        <v>341.94000000000005</v>
      </c>
      <c r="H200" s="18">
        <v>398.58</v>
      </c>
      <c r="I200" s="18"/>
      <c r="J200" s="18"/>
      <c r="K200" s="18">
        <v>160</v>
      </c>
      <c r="L200" s="19">
        <f>SUM(F200:K200)</f>
        <v>3752.23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45512.710000000006</v>
      </c>
      <c r="G202" s="18">
        <v>3673.33</v>
      </c>
      <c r="H202" s="18">
        <v>109576.12000000001</v>
      </c>
      <c r="I202" s="18">
        <v>2161.08</v>
      </c>
      <c r="J202" s="18">
        <v>223.11</v>
      </c>
      <c r="K202" s="18">
        <v>169</v>
      </c>
      <c r="L202" s="19">
        <f t="shared" ref="L202:L208" si="0">SUM(F202:K202)</f>
        <v>161315.35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23116.5</v>
      </c>
      <c r="G203" s="18">
        <v>1904.94</v>
      </c>
      <c r="H203" s="18">
        <v>4078.75</v>
      </c>
      <c r="I203" s="18">
        <v>347.51</v>
      </c>
      <c r="J203" s="18">
        <v>4150.2</v>
      </c>
      <c r="K203" s="18"/>
      <c r="L203" s="19">
        <f t="shared" si="0"/>
        <v>33597.899999999994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1904.6657454242061</v>
      </c>
      <c r="G204" s="18">
        <v>153.38739114564322</v>
      </c>
      <c r="H204" s="18">
        <v>85840.306134953324</v>
      </c>
      <c r="I204" s="18">
        <v>513.56887417218536</v>
      </c>
      <c r="J204" s="18"/>
      <c r="K204" s="18">
        <v>1798.4734995046149</v>
      </c>
      <c r="L204" s="19">
        <f t="shared" si="0"/>
        <v>90210.401645199978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80846.87</v>
      </c>
      <c r="G205" s="18">
        <v>32232.800000000003</v>
      </c>
      <c r="H205" s="18">
        <v>3462.1499999999996</v>
      </c>
      <c r="I205" s="18">
        <v>1630.38</v>
      </c>
      <c r="J205" s="18">
        <v>139.99</v>
      </c>
      <c r="K205" s="18">
        <v>2551.0500000000002</v>
      </c>
      <c r="L205" s="19">
        <f t="shared" si="0"/>
        <v>120863.24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63483.78</v>
      </c>
      <c r="G207" s="18">
        <v>31842.55</v>
      </c>
      <c r="H207" s="18">
        <v>34917.300000000003</v>
      </c>
      <c r="I207" s="18">
        <v>59092.04</v>
      </c>
      <c r="J207" s="18">
        <v>3661.98</v>
      </c>
      <c r="K207" s="18">
        <v>0</v>
      </c>
      <c r="L207" s="19">
        <f t="shared" si="0"/>
        <v>192997.65000000002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110579.36202757774</v>
      </c>
      <c r="I208" s="18">
        <v>5725.2138089655555</v>
      </c>
      <c r="J208" s="18"/>
      <c r="K208" s="18"/>
      <c r="L208" s="19">
        <f t="shared" si="0"/>
        <v>116304.57583654328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614943.35574542428</v>
      </c>
      <c r="G211" s="41">
        <f t="shared" si="1"/>
        <v>256179.75739114557</v>
      </c>
      <c r="H211" s="41">
        <f t="shared" si="1"/>
        <v>365579.38816253108</v>
      </c>
      <c r="I211" s="41">
        <f t="shared" si="1"/>
        <v>83597.262683137742</v>
      </c>
      <c r="J211" s="41">
        <f t="shared" si="1"/>
        <v>28928.93</v>
      </c>
      <c r="K211" s="41">
        <f t="shared" si="1"/>
        <v>5199.5234995046148</v>
      </c>
      <c r="L211" s="41">
        <f t="shared" si="1"/>
        <v>1354428.2174817433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319229.06</v>
      </c>
      <c r="I215" s="18"/>
      <c r="J215" s="18"/>
      <c r="K215" s="18"/>
      <c r="L215" s="19">
        <f>SUM(F215:K215)</f>
        <v>319229.06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7473.66</v>
      </c>
      <c r="I216" s="18"/>
      <c r="J216" s="18"/>
      <c r="K216" s="18"/>
      <c r="L216" s="19">
        <f>SUM(F216:K216)</f>
        <v>7473.66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>
        <v>11.1</v>
      </c>
      <c r="I220" s="18"/>
      <c r="J220" s="18"/>
      <c r="K220" s="18"/>
      <c r="L220" s="19">
        <f t="shared" ref="L220:L226" si="2">SUM(F220:K220)</f>
        <v>11.1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370.27767638316732</v>
      </c>
      <c r="G222" s="18">
        <v>29.819366949992176</v>
      </c>
      <c r="H222" s="18">
        <v>16687.835738123791</v>
      </c>
      <c r="I222" s="18">
        <v>99.840662251655615</v>
      </c>
      <c r="J222" s="18"/>
      <c r="K222" s="18">
        <v>349.63330969390415</v>
      </c>
      <c r="L222" s="19">
        <f t="shared" si="2"/>
        <v>17537.406753402513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23038.62340199855</v>
      </c>
      <c r="I226" s="18">
        <v>1242.1889845363703</v>
      </c>
      <c r="J226" s="18"/>
      <c r="K226" s="18"/>
      <c r="L226" s="19">
        <f t="shared" si="2"/>
        <v>24280.812386534919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370.27767638316732</v>
      </c>
      <c r="G229" s="41">
        <f>SUM(G215:G228)</f>
        <v>29.819366949992176</v>
      </c>
      <c r="H229" s="41">
        <f>SUM(H215:H228)</f>
        <v>366440.27914012229</v>
      </c>
      <c r="I229" s="41">
        <f>SUM(I215:I228)</f>
        <v>1342.029646788026</v>
      </c>
      <c r="J229" s="41">
        <f>SUM(J215:J228)</f>
        <v>0</v>
      </c>
      <c r="K229" s="41">
        <f t="shared" si="3"/>
        <v>349.63330969390415</v>
      </c>
      <c r="L229" s="41">
        <f t="shared" si="3"/>
        <v>368532.03913993738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662425.23</v>
      </c>
      <c r="I233" s="18"/>
      <c r="J233" s="18"/>
      <c r="K233" s="18"/>
      <c r="L233" s="19">
        <f>SUM(F233:K233)</f>
        <v>662425.23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38661.769999999997</v>
      </c>
      <c r="G234" s="18">
        <v>15609.44</v>
      </c>
      <c r="H234" s="18">
        <v>139299.78</v>
      </c>
      <c r="I234" s="18">
        <v>3319.83</v>
      </c>
      <c r="J234" s="18">
        <v>217.49</v>
      </c>
      <c r="K234" s="18"/>
      <c r="L234" s="19">
        <f>SUM(F234:K234)</f>
        <v>197108.30999999997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3105.47</v>
      </c>
      <c r="I236" s="18"/>
      <c r="J236" s="18"/>
      <c r="K236" s="18"/>
      <c r="L236" s="19">
        <f>SUM(F236:K236)</f>
        <v>3105.47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5868.2900000000009</v>
      </c>
      <c r="I238" s="18"/>
      <c r="J238" s="18"/>
      <c r="K238" s="18"/>
      <c r="L238" s="19">
        <f t="shared" ref="L238:L244" si="4">SUM(F238:K238)</f>
        <v>5868.2900000000009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>
        <v>1237.5</v>
      </c>
      <c r="I239" s="18"/>
      <c r="J239" s="18"/>
      <c r="K239" s="18"/>
      <c r="L239" s="19">
        <f t="shared" si="4"/>
        <v>1237.5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730.0565781926266</v>
      </c>
      <c r="G240" s="18">
        <v>58.793241904364606</v>
      </c>
      <c r="H240" s="18">
        <v>32902.508126922876</v>
      </c>
      <c r="I240" s="18">
        <v>196.85046357615894</v>
      </c>
      <c r="J240" s="18"/>
      <c r="K240" s="18">
        <v>689.35319080148099</v>
      </c>
      <c r="L240" s="19">
        <f t="shared" si="4"/>
        <v>34577.561601397501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74944.164570423716</v>
      </c>
      <c r="I244" s="18">
        <v>2449.1572064980742</v>
      </c>
      <c r="J244" s="18"/>
      <c r="K244" s="18"/>
      <c r="L244" s="19">
        <f t="shared" si="4"/>
        <v>77393.321776921788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39391.826578192624</v>
      </c>
      <c r="G247" s="41">
        <f t="shared" si="5"/>
        <v>15668.233241904365</v>
      </c>
      <c r="H247" s="41">
        <f t="shared" si="5"/>
        <v>919782.94269734668</v>
      </c>
      <c r="I247" s="41">
        <f t="shared" si="5"/>
        <v>5965.8376700742328</v>
      </c>
      <c r="J247" s="41">
        <f t="shared" si="5"/>
        <v>217.49</v>
      </c>
      <c r="K247" s="41">
        <f t="shared" si="5"/>
        <v>689.35319080148099</v>
      </c>
      <c r="L247" s="41">
        <f t="shared" si="5"/>
        <v>981715.68337831914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2500</v>
      </c>
      <c r="G253" s="18">
        <v>208.51000000000002</v>
      </c>
      <c r="H253" s="18">
        <v>688.23</v>
      </c>
      <c r="I253" s="18">
        <v>1421.3</v>
      </c>
      <c r="J253" s="18"/>
      <c r="K253" s="18">
        <v>440</v>
      </c>
      <c r="L253" s="19">
        <f t="shared" si="6"/>
        <v>5258.04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30170</v>
      </c>
      <c r="I255" s="18"/>
      <c r="J255" s="18"/>
      <c r="K255" s="18"/>
      <c r="L255" s="19">
        <f t="shared" si="6"/>
        <v>30170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2500</v>
      </c>
      <c r="G256" s="41">
        <f t="shared" si="7"/>
        <v>208.51000000000002</v>
      </c>
      <c r="H256" s="41">
        <f t="shared" si="7"/>
        <v>30858.23</v>
      </c>
      <c r="I256" s="41">
        <f t="shared" si="7"/>
        <v>1421.3</v>
      </c>
      <c r="J256" s="41">
        <f t="shared" si="7"/>
        <v>0</v>
      </c>
      <c r="K256" s="41">
        <f t="shared" si="7"/>
        <v>440</v>
      </c>
      <c r="L256" s="41">
        <f>SUM(F256:K256)</f>
        <v>35428.04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657205.46000000008</v>
      </c>
      <c r="G257" s="41">
        <f t="shared" si="8"/>
        <v>272086.31999999995</v>
      </c>
      <c r="H257" s="41">
        <f t="shared" si="8"/>
        <v>1682660.84</v>
      </c>
      <c r="I257" s="41">
        <f t="shared" si="8"/>
        <v>92326.430000000008</v>
      </c>
      <c r="J257" s="41">
        <f t="shared" si="8"/>
        <v>29146.420000000002</v>
      </c>
      <c r="K257" s="41">
        <f t="shared" si="8"/>
        <v>6678.51</v>
      </c>
      <c r="L257" s="41">
        <f t="shared" si="8"/>
        <v>2740103.98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170000</v>
      </c>
      <c r="L260" s="19">
        <f>SUM(F260:K260)</f>
        <v>170000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18870</v>
      </c>
      <c r="L261" s="19">
        <f>SUM(F261:K261)</f>
        <v>18870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21000</v>
      </c>
      <c r="L266" s="19">
        <f t="shared" si="9"/>
        <v>21000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209870</v>
      </c>
      <c r="L270" s="41">
        <f t="shared" si="9"/>
        <v>209870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657205.46000000008</v>
      </c>
      <c r="G271" s="42">
        <f t="shared" si="11"/>
        <v>272086.31999999995</v>
      </c>
      <c r="H271" s="42">
        <f t="shared" si="11"/>
        <v>1682660.84</v>
      </c>
      <c r="I271" s="42">
        <f t="shared" si="11"/>
        <v>92326.430000000008</v>
      </c>
      <c r="J271" s="42">
        <f t="shared" si="11"/>
        <v>29146.420000000002</v>
      </c>
      <c r="K271" s="42">
        <f t="shared" si="11"/>
        <v>216548.51</v>
      </c>
      <c r="L271" s="42">
        <f t="shared" si="11"/>
        <v>2949973.98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41403.06</v>
      </c>
      <c r="G276" s="18">
        <v>3296.0499999999997</v>
      </c>
      <c r="H276" s="18"/>
      <c r="I276" s="18">
        <v>2523.8700000000003</v>
      </c>
      <c r="J276" s="18">
        <v>3016.68</v>
      </c>
      <c r="K276" s="18">
        <v>80</v>
      </c>
      <c r="L276" s="19">
        <f>SUM(F276:K276)</f>
        <v>50319.66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32148.87</v>
      </c>
      <c r="G277" s="18">
        <v>126</v>
      </c>
      <c r="H277" s="18"/>
      <c r="I277" s="18"/>
      <c r="J277" s="18"/>
      <c r="K277" s="18"/>
      <c r="L277" s="19">
        <f>SUM(F277:K277)</f>
        <v>32274.87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447.58</v>
      </c>
      <c r="I281" s="18"/>
      <c r="J281" s="18"/>
      <c r="K281" s="18"/>
      <c r="L281" s="19">
        <f t="shared" ref="L281:L287" si="12">SUM(F281:K281)</f>
        <v>447.58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170</v>
      </c>
      <c r="I282" s="18">
        <v>423.85</v>
      </c>
      <c r="J282" s="18"/>
      <c r="K282" s="18"/>
      <c r="L282" s="19">
        <f t="shared" si="12"/>
        <v>593.85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>
        <v>174.98</v>
      </c>
      <c r="J284" s="18"/>
      <c r="K284" s="18"/>
      <c r="L284" s="19">
        <f t="shared" si="12"/>
        <v>174.98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73551.929999999993</v>
      </c>
      <c r="G290" s="42">
        <f t="shared" si="13"/>
        <v>3422.0499999999997</v>
      </c>
      <c r="H290" s="42">
        <f t="shared" si="13"/>
        <v>617.57999999999993</v>
      </c>
      <c r="I290" s="42">
        <f t="shared" si="13"/>
        <v>3122.7000000000003</v>
      </c>
      <c r="J290" s="42">
        <f t="shared" si="13"/>
        <v>3016.68</v>
      </c>
      <c r="K290" s="42">
        <f t="shared" si="13"/>
        <v>80</v>
      </c>
      <c r="L290" s="41">
        <f t="shared" si="13"/>
        <v>83810.94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73551.929999999993</v>
      </c>
      <c r="G338" s="41">
        <f t="shared" si="20"/>
        <v>3422.0499999999997</v>
      </c>
      <c r="H338" s="41">
        <f t="shared" si="20"/>
        <v>617.57999999999993</v>
      </c>
      <c r="I338" s="41">
        <f t="shared" si="20"/>
        <v>3122.7000000000003</v>
      </c>
      <c r="J338" s="41">
        <f t="shared" si="20"/>
        <v>3016.68</v>
      </c>
      <c r="K338" s="41">
        <f t="shared" si="20"/>
        <v>80</v>
      </c>
      <c r="L338" s="41">
        <f t="shared" si="20"/>
        <v>83810.94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930.51</v>
      </c>
      <c r="L350" s="19">
        <f t="shared" si="21"/>
        <v>930.51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930.51</v>
      </c>
      <c r="L351" s="41">
        <f>SUM(L341:L350)</f>
        <v>930.51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73551.929999999993</v>
      </c>
      <c r="G352" s="41">
        <f>G338</f>
        <v>3422.0499999999997</v>
      </c>
      <c r="H352" s="41">
        <f>H338</f>
        <v>617.57999999999993</v>
      </c>
      <c r="I352" s="41">
        <f>I338</f>
        <v>3122.7000000000003</v>
      </c>
      <c r="J352" s="41">
        <f>J338</f>
        <v>3016.68</v>
      </c>
      <c r="K352" s="47">
        <f>K338+K351</f>
        <v>1010.51</v>
      </c>
      <c r="L352" s="41">
        <f>L338+L351</f>
        <v>84741.45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56487</v>
      </c>
      <c r="I358" s="18">
        <v>3059.37</v>
      </c>
      <c r="J358" s="18">
        <v>11500</v>
      </c>
      <c r="K358" s="18"/>
      <c r="L358" s="13">
        <f>SUM(F358:K358)</f>
        <v>71046.37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56487</v>
      </c>
      <c r="I362" s="47">
        <f t="shared" si="22"/>
        <v>3059.37</v>
      </c>
      <c r="J362" s="47">
        <f t="shared" si="22"/>
        <v>11500</v>
      </c>
      <c r="K362" s="47">
        <f t="shared" si="22"/>
        <v>0</v>
      </c>
      <c r="L362" s="47">
        <f t="shared" si="22"/>
        <v>71046.37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3059.37</v>
      </c>
      <c r="G367" s="18"/>
      <c r="H367" s="18"/>
      <c r="I367" s="56">
        <f>SUM(F367:H367)</f>
        <v>3059.37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3059.37</v>
      </c>
      <c r="G369" s="47">
        <f>SUM(G367:G368)</f>
        <v>0</v>
      </c>
      <c r="H369" s="47">
        <f>SUM(H367:H368)</f>
        <v>0</v>
      </c>
      <c r="I369" s="47">
        <f>SUM(I367:I368)</f>
        <v>3059.37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15000</v>
      </c>
      <c r="H389" s="18">
        <v>166.58</v>
      </c>
      <c r="I389" s="18"/>
      <c r="J389" s="24" t="s">
        <v>289</v>
      </c>
      <c r="K389" s="24" t="s">
        <v>289</v>
      </c>
      <c r="L389" s="56">
        <f t="shared" si="25"/>
        <v>15166.58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6000</v>
      </c>
      <c r="H392" s="18">
        <v>103.14</v>
      </c>
      <c r="I392" s="18"/>
      <c r="J392" s="24" t="s">
        <v>289</v>
      </c>
      <c r="K392" s="24" t="s">
        <v>289</v>
      </c>
      <c r="L392" s="56">
        <f t="shared" si="25"/>
        <v>6103.14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21000</v>
      </c>
      <c r="H393" s="139">
        <f>SUM(H387:H392)</f>
        <v>269.72000000000003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21269.72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469.71</v>
      </c>
      <c r="I398" s="18"/>
      <c r="J398" s="24" t="s">
        <v>289</v>
      </c>
      <c r="K398" s="24" t="s">
        <v>289</v>
      </c>
      <c r="L398" s="56">
        <f t="shared" si="26"/>
        <v>469.71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48.73</v>
      </c>
      <c r="I399" s="18"/>
      <c r="J399" s="24" t="s">
        <v>289</v>
      </c>
      <c r="K399" s="24" t="s">
        <v>289</v>
      </c>
      <c r="L399" s="56">
        <f t="shared" si="26"/>
        <v>48.73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30.83</v>
      </c>
      <c r="I400" s="18">
        <v>1730</v>
      </c>
      <c r="J400" s="24" t="s">
        <v>289</v>
      </c>
      <c r="K400" s="24" t="s">
        <v>289</v>
      </c>
      <c r="L400" s="56">
        <f t="shared" si="26"/>
        <v>1760.83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549.27</v>
      </c>
      <c r="I401" s="47">
        <f>SUM(I395:I400)</f>
        <v>1730</v>
      </c>
      <c r="J401" s="45" t="s">
        <v>289</v>
      </c>
      <c r="K401" s="45" t="s">
        <v>289</v>
      </c>
      <c r="L401" s="47">
        <f>SUM(L395:L400)</f>
        <v>2279.27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21000</v>
      </c>
      <c r="H408" s="47">
        <f>H393+H401+H407</f>
        <v>818.99</v>
      </c>
      <c r="I408" s="47">
        <f>I393+I401+I407</f>
        <v>1730</v>
      </c>
      <c r="J408" s="24" t="s">
        <v>289</v>
      </c>
      <c r="K408" s="24" t="s">
        <v>289</v>
      </c>
      <c r="L408" s="47">
        <f>L393+L401+L407</f>
        <v>23548.99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f>1294+140</f>
        <v>1434</v>
      </c>
      <c r="I426" s="18"/>
      <c r="J426" s="18">
        <v>349</v>
      </c>
      <c r="K426" s="18"/>
      <c r="L426" s="56">
        <f t="shared" si="29"/>
        <v>1783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1434</v>
      </c>
      <c r="I427" s="47">
        <f t="shared" si="30"/>
        <v>0</v>
      </c>
      <c r="J427" s="47">
        <f t="shared" si="30"/>
        <v>349</v>
      </c>
      <c r="K427" s="47">
        <f t="shared" si="30"/>
        <v>0</v>
      </c>
      <c r="L427" s="47">
        <f t="shared" si="30"/>
        <v>1783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1434</v>
      </c>
      <c r="I434" s="47">
        <f t="shared" si="32"/>
        <v>0</v>
      </c>
      <c r="J434" s="47">
        <f t="shared" si="32"/>
        <v>349</v>
      </c>
      <c r="K434" s="47">
        <f t="shared" si="32"/>
        <v>0</v>
      </c>
      <c r="L434" s="47">
        <f t="shared" si="32"/>
        <v>1783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2301.75</v>
      </c>
      <c r="H441" s="18"/>
      <c r="I441" s="56">
        <f t="shared" si="33"/>
        <v>2301.75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90459.56</v>
      </c>
      <c r="G442" s="18">
        <v>178939.42</v>
      </c>
      <c r="H442" s="18"/>
      <c r="I442" s="56">
        <f t="shared" si="33"/>
        <v>269398.98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90459.56</v>
      </c>
      <c r="G446" s="13">
        <f>SUM(G439:G445)</f>
        <v>181241.17</v>
      </c>
      <c r="H446" s="13">
        <f>SUM(H439:H445)</f>
        <v>0</v>
      </c>
      <c r="I446" s="13">
        <f>SUM(I439:I445)</f>
        <v>271700.73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90459.56</v>
      </c>
      <c r="G459" s="18">
        <v>181241.17</v>
      </c>
      <c r="H459" s="18"/>
      <c r="I459" s="56">
        <f t="shared" si="34"/>
        <v>271700.73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90459.56</v>
      </c>
      <c r="G460" s="83">
        <f>SUM(G454:G459)</f>
        <v>181241.17</v>
      </c>
      <c r="H460" s="83">
        <f>SUM(H454:H459)</f>
        <v>0</v>
      </c>
      <c r="I460" s="83">
        <f>SUM(I454:I459)</f>
        <v>271700.73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90459.56</v>
      </c>
      <c r="G461" s="42">
        <f>G452+G460</f>
        <v>181241.17</v>
      </c>
      <c r="H461" s="42">
        <f>H452+H460</f>
        <v>0</v>
      </c>
      <c r="I461" s="42">
        <f>I452+I460</f>
        <v>271700.73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275459.99</v>
      </c>
      <c r="G465" s="18">
        <v>3119.99</v>
      </c>
      <c r="H465" s="18"/>
      <c r="I465" s="18"/>
      <c r="J465" s="18">
        <v>249934.74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2911534.75</v>
      </c>
      <c r="G468" s="18">
        <v>71581.98</v>
      </c>
      <c r="H468" s="18">
        <v>84741.45</v>
      </c>
      <c r="I468" s="18"/>
      <c r="J468" s="18">
        <v>23548.99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2911534.75</v>
      </c>
      <c r="G470" s="53">
        <f>SUM(G468:G469)</f>
        <v>71581.98</v>
      </c>
      <c r="H470" s="53">
        <f>SUM(H468:H469)</f>
        <v>84741.45</v>
      </c>
      <c r="I470" s="53">
        <f>SUM(I468:I469)</f>
        <v>0</v>
      </c>
      <c r="J470" s="53">
        <f>SUM(J468:J469)</f>
        <v>23548.99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2949973.98</v>
      </c>
      <c r="G472" s="18">
        <v>71046.37</v>
      </c>
      <c r="H472" s="18">
        <v>84741.45</v>
      </c>
      <c r="I472" s="18"/>
      <c r="J472" s="18">
        <v>1783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2949973.98</v>
      </c>
      <c r="G474" s="53">
        <f>SUM(G472:G473)</f>
        <v>71046.37</v>
      </c>
      <c r="H474" s="53">
        <f>SUM(H472:H473)</f>
        <v>84741.45</v>
      </c>
      <c r="I474" s="53">
        <f>SUM(I472:I473)</f>
        <v>0</v>
      </c>
      <c r="J474" s="53">
        <f>SUM(J472:J473)</f>
        <v>1783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237020.76000000024</v>
      </c>
      <c r="G476" s="53">
        <f>(G465+G470)- G474</f>
        <v>3655.6000000000058</v>
      </c>
      <c r="H476" s="53">
        <f>(H465+H470)- H474</f>
        <v>0</v>
      </c>
      <c r="I476" s="53">
        <f>(I465+I470)- I474</f>
        <v>0</v>
      </c>
      <c r="J476" s="53">
        <f>(J465+J470)- J474</f>
        <v>271700.73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276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277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277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275">
        <v>2600000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275">
        <v>4.38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510000</v>
      </c>
      <c r="G495" s="18"/>
      <c r="H495" s="18"/>
      <c r="I495" s="18"/>
      <c r="J495" s="18"/>
      <c r="K495" s="53">
        <f>SUM(F495:J495)</f>
        <v>510000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170000</v>
      </c>
      <c r="G497" s="18"/>
      <c r="H497" s="18"/>
      <c r="I497" s="18"/>
      <c r="J497" s="18"/>
      <c r="K497" s="53">
        <f t="shared" si="35"/>
        <v>170000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340000</v>
      </c>
      <c r="G498" s="204"/>
      <c r="H498" s="204"/>
      <c r="I498" s="204"/>
      <c r="J498" s="204"/>
      <c r="K498" s="205">
        <f t="shared" si="35"/>
        <v>340000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F502+3825</f>
        <v>15215</v>
      </c>
      <c r="G499" s="18"/>
      <c r="H499" s="18"/>
      <c r="I499" s="18"/>
      <c r="J499" s="18"/>
      <c r="K499" s="53">
        <f t="shared" si="35"/>
        <v>15215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355215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355215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170000</v>
      </c>
      <c r="G501" s="204"/>
      <c r="H501" s="204"/>
      <c r="I501" s="204"/>
      <c r="J501" s="204"/>
      <c r="K501" s="205">
        <f t="shared" si="35"/>
        <v>170000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11390</v>
      </c>
      <c r="G502" s="18"/>
      <c r="H502" s="18"/>
      <c r="I502" s="18"/>
      <c r="J502" s="18"/>
      <c r="K502" s="53">
        <f t="shared" si="35"/>
        <v>11390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181390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181390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12452.65</v>
      </c>
      <c r="G507" s="144">
        <v>0</v>
      </c>
      <c r="H507" s="144">
        <v>535.4</v>
      </c>
      <c r="I507" s="144">
        <f>F507-H507</f>
        <v>11917.25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278">
        <v>33000</v>
      </c>
      <c r="G511" s="24" t="s">
        <v>289</v>
      </c>
      <c r="H511" s="18">
        <v>33000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27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278">
        <v>2917548</v>
      </c>
      <c r="G513" s="24" t="s">
        <v>289</v>
      </c>
      <c r="H513" s="18">
        <v>2864439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278">
        <v>40748</v>
      </c>
      <c r="G514" s="24" t="s">
        <v>289</v>
      </c>
      <c r="H514" s="18">
        <v>53601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2991296</v>
      </c>
      <c r="G517" s="42">
        <f>SUM(G511:G516)</f>
        <v>0</v>
      </c>
      <c r="H517" s="42">
        <f>SUM(H511:H516)</f>
        <v>2951040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94140.53</v>
      </c>
      <c r="G521" s="18">
        <v>30036.02</v>
      </c>
      <c r="H521" s="18">
        <v>398.58</v>
      </c>
      <c r="I521" s="18">
        <v>918.62</v>
      </c>
      <c r="J521" s="18"/>
      <c r="K521" s="18">
        <v>160</v>
      </c>
      <c r="L521" s="88">
        <f>SUM(F521:K521)</f>
        <v>125653.75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7473.66</v>
      </c>
      <c r="I522" s="18"/>
      <c r="J522" s="18"/>
      <c r="K522" s="18"/>
      <c r="L522" s="88">
        <f>SUM(F522:K522)</f>
        <v>7473.66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38661.769999999997</v>
      </c>
      <c r="G523" s="18">
        <v>15609.44</v>
      </c>
      <c r="H523" s="18">
        <f>139332.85+3072.4</f>
        <v>142405.25</v>
      </c>
      <c r="I523" s="18">
        <v>3319.83</v>
      </c>
      <c r="J523" s="18">
        <v>217.49</v>
      </c>
      <c r="K523" s="18"/>
      <c r="L523" s="88">
        <f>SUM(F523:K523)</f>
        <v>200213.77999999997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132802.29999999999</v>
      </c>
      <c r="G524" s="108">
        <f t="shared" ref="G524:L524" si="36">SUM(G521:G523)</f>
        <v>45645.46</v>
      </c>
      <c r="H524" s="108">
        <f t="shared" si="36"/>
        <v>150277.49</v>
      </c>
      <c r="I524" s="108">
        <f t="shared" si="36"/>
        <v>4238.45</v>
      </c>
      <c r="J524" s="108">
        <f t="shared" si="36"/>
        <v>217.49</v>
      </c>
      <c r="K524" s="108">
        <f t="shared" si="36"/>
        <v>160</v>
      </c>
      <c r="L524" s="89">
        <f t="shared" si="36"/>
        <v>333341.18999999994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111265.46+105.32</f>
        <v>111370.78000000001</v>
      </c>
      <c r="I526" s="18"/>
      <c r="J526" s="18"/>
      <c r="K526" s="18"/>
      <c r="L526" s="88">
        <f>SUM(F526:K526)</f>
        <v>111370.78000000001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11.1</v>
      </c>
      <c r="I527" s="18"/>
      <c r="J527" s="18"/>
      <c r="K527" s="18"/>
      <c r="L527" s="88">
        <f>SUM(F527:K527)</f>
        <v>11.1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7105.79</v>
      </c>
      <c r="I528" s="18"/>
      <c r="J528" s="18"/>
      <c r="K528" s="18"/>
      <c r="L528" s="88">
        <f>SUM(F528:K528)</f>
        <v>7105.79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118487.67000000001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118487.67000000001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12138.34</v>
      </c>
      <c r="I531" s="18"/>
      <c r="J531" s="18"/>
      <c r="K531" s="18"/>
      <c r="L531" s="88">
        <f>SUM(F531:K531)</f>
        <v>12138.34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1037.47</v>
      </c>
      <c r="I532" s="18"/>
      <c r="J532" s="18"/>
      <c r="K532" s="18"/>
      <c r="L532" s="88">
        <f>SUM(F532:K532)</f>
        <v>1037.47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12418.46</v>
      </c>
      <c r="I533" s="18"/>
      <c r="J533" s="18"/>
      <c r="K533" s="18"/>
      <c r="L533" s="88">
        <f>SUM(F533:K533)</f>
        <v>12418.46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25594.269999999997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25594.269999999997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4185</v>
      </c>
      <c r="I541" s="18"/>
      <c r="J541" s="18"/>
      <c r="K541" s="18"/>
      <c r="L541" s="88">
        <f>SUM(F541:K541)</f>
        <v>4185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29520.15</v>
      </c>
      <c r="I543" s="18"/>
      <c r="J543" s="18"/>
      <c r="K543" s="18"/>
      <c r="L543" s="88">
        <f>SUM(F543:K543)</f>
        <v>29520.15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33705.15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33705.15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132802.29999999999</v>
      </c>
      <c r="G545" s="89">
        <f t="shared" ref="G545:L545" si="41">G524+G529+G534+G539+G544</f>
        <v>45645.46</v>
      </c>
      <c r="H545" s="89">
        <f t="shared" si="41"/>
        <v>328064.58000000007</v>
      </c>
      <c r="I545" s="89">
        <f t="shared" si="41"/>
        <v>4238.45</v>
      </c>
      <c r="J545" s="89">
        <f t="shared" si="41"/>
        <v>217.49</v>
      </c>
      <c r="K545" s="89">
        <f t="shared" si="41"/>
        <v>160</v>
      </c>
      <c r="L545" s="89">
        <f t="shared" si="41"/>
        <v>511128.28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125653.75</v>
      </c>
      <c r="G549" s="87">
        <f>L526</f>
        <v>111370.78000000001</v>
      </c>
      <c r="H549" s="87">
        <f>L531</f>
        <v>12138.34</v>
      </c>
      <c r="I549" s="87">
        <f>L536</f>
        <v>0</v>
      </c>
      <c r="J549" s="87">
        <f>L541</f>
        <v>4185</v>
      </c>
      <c r="K549" s="87">
        <f>SUM(F549:J549)</f>
        <v>253347.87000000002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7473.66</v>
      </c>
      <c r="G550" s="87">
        <f>L527</f>
        <v>11.1</v>
      </c>
      <c r="H550" s="87">
        <f>L532</f>
        <v>1037.47</v>
      </c>
      <c r="I550" s="87">
        <f>L537</f>
        <v>0</v>
      </c>
      <c r="J550" s="87">
        <f>L542</f>
        <v>0</v>
      </c>
      <c r="K550" s="87">
        <f>SUM(F550:J550)</f>
        <v>8522.23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200213.77999999997</v>
      </c>
      <c r="G551" s="87">
        <f>L528</f>
        <v>7105.79</v>
      </c>
      <c r="H551" s="87">
        <f>L533</f>
        <v>12418.46</v>
      </c>
      <c r="I551" s="87">
        <f>L538</f>
        <v>0</v>
      </c>
      <c r="J551" s="87">
        <f>L543</f>
        <v>29520.15</v>
      </c>
      <c r="K551" s="87">
        <f>SUM(F551:J551)</f>
        <v>249258.17999999996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333341.18999999994</v>
      </c>
      <c r="G552" s="89">
        <f t="shared" si="42"/>
        <v>118487.67000000001</v>
      </c>
      <c r="H552" s="89">
        <f t="shared" si="42"/>
        <v>25594.269999999997</v>
      </c>
      <c r="I552" s="89">
        <f t="shared" si="42"/>
        <v>0</v>
      </c>
      <c r="J552" s="89">
        <f t="shared" si="42"/>
        <v>33705.15</v>
      </c>
      <c r="K552" s="89">
        <f t="shared" si="42"/>
        <v>511128.28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13993</v>
      </c>
      <c r="G575" s="18">
        <v>319229.06</v>
      </c>
      <c r="H575" s="18">
        <v>652516.23</v>
      </c>
      <c r="I575" s="87">
        <f>SUM(F575:H575)</f>
        <v>985738.29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9909</v>
      </c>
      <c r="I578" s="87">
        <f t="shared" si="47"/>
        <v>9909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111909.58</v>
      </c>
      <c r="I591" s="18">
        <v>24280.81</v>
      </c>
      <c r="J591" s="18">
        <v>47873.17</v>
      </c>
      <c r="K591" s="104">
        <f t="shared" ref="K591:K597" si="48">SUM(H591:J591)</f>
        <v>184063.56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4185</v>
      </c>
      <c r="I592" s="18"/>
      <c r="J592" s="18">
        <v>29520.15</v>
      </c>
      <c r="K592" s="104">
        <f t="shared" si="48"/>
        <v>33705.15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210</v>
      </c>
      <c r="I595" s="18"/>
      <c r="J595" s="18"/>
      <c r="K595" s="104">
        <f t="shared" si="48"/>
        <v>210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116304.58</v>
      </c>
      <c r="I598" s="108">
        <f>SUM(I591:I597)</f>
        <v>24280.81</v>
      </c>
      <c r="J598" s="108">
        <f>SUM(J591:J597)</f>
        <v>77393.320000000007</v>
      </c>
      <c r="K598" s="108">
        <f>SUM(K591:K597)</f>
        <v>217978.71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31945.61</v>
      </c>
      <c r="I604" s="18"/>
      <c r="J604" s="18">
        <v>217.49</v>
      </c>
      <c r="K604" s="104">
        <f>SUM(H604:J604)</f>
        <v>32163.100000000002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31945.61</v>
      </c>
      <c r="I605" s="108">
        <f>SUM(I602:I604)</f>
        <v>0</v>
      </c>
      <c r="J605" s="108">
        <f>SUM(J602:J604)</f>
        <v>217.49</v>
      </c>
      <c r="K605" s="108">
        <f>SUM(K602:K604)</f>
        <v>32163.100000000002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2851.71</v>
      </c>
      <c r="G611" s="18">
        <v>341.94000000000005</v>
      </c>
      <c r="H611" s="18">
        <v>398.58</v>
      </c>
      <c r="I611" s="18"/>
      <c r="J611" s="18"/>
      <c r="K611" s="18">
        <v>160</v>
      </c>
      <c r="L611" s="88">
        <f>SUM(F611:K611)</f>
        <v>3752.23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3105.47</v>
      </c>
      <c r="I613" s="18"/>
      <c r="J613" s="18"/>
      <c r="K613" s="18"/>
      <c r="L613" s="88">
        <f>SUM(F613:K613)</f>
        <v>3105.47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2851.71</v>
      </c>
      <c r="G614" s="108">
        <f t="shared" si="49"/>
        <v>341.94000000000005</v>
      </c>
      <c r="H614" s="108">
        <f t="shared" si="49"/>
        <v>3504.0499999999997</v>
      </c>
      <c r="I614" s="108">
        <f t="shared" si="49"/>
        <v>0</v>
      </c>
      <c r="J614" s="108">
        <f t="shared" si="49"/>
        <v>0</v>
      </c>
      <c r="K614" s="108">
        <f t="shared" si="49"/>
        <v>160</v>
      </c>
      <c r="L614" s="89">
        <f t="shared" si="49"/>
        <v>6857.7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283766.75</v>
      </c>
      <c r="H617" s="109">
        <f>SUM(F52)</f>
        <v>283766.75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24621.15</v>
      </c>
      <c r="H618" s="109">
        <f>SUM(G52)</f>
        <v>24621.149999999998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9672.09</v>
      </c>
      <c r="H619" s="109">
        <f>SUM(H52)</f>
        <v>9672.09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271700.73</v>
      </c>
      <c r="H621" s="109">
        <f>SUM(J52)</f>
        <v>271700.73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237020.76</v>
      </c>
      <c r="H622" s="109">
        <f>F476</f>
        <v>237020.76000000024</v>
      </c>
      <c r="I622" s="121" t="s">
        <v>101</v>
      </c>
      <c r="J622" s="109">
        <f t="shared" ref="J622:J655" si="50">G622-H622</f>
        <v>-2.3283064365386963E-10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3655.6</v>
      </c>
      <c r="H623" s="109">
        <f>G476</f>
        <v>3655.6000000000058</v>
      </c>
      <c r="I623" s="121" t="s">
        <v>102</v>
      </c>
      <c r="J623" s="109">
        <f t="shared" si="50"/>
        <v>-5.9117155615240335E-12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271700.73</v>
      </c>
      <c r="H626" s="109">
        <f>J476</f>
        <v>271700.73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2911534.7499999995</v>
      </c>
      <c r="H627" s="104">
        <f>SUM(F468)</f>
        <v>2911534.75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71581.98</v>
      </c>
      <c r="H628" s="104">
        <f>SUM(G468)</f>
        <v>71581.98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84741.45</v>
      </c>
      <c r="H629" s="104">
        <f>SUM(H468)</f>
        <v>84741.45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23548.989999999998</v>
      </c>
      <c r="H631" s="104">
        <f>SUM(J468)</f>
        <v>23548.99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2949973.98</v>
      </c>
      <c r="H632" s="104">
        <f>SUM(F472)</f>
        <v>2949973.98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84741.45</v>
      </c>
      <c r="H633" s="104">
        <f>SUM(H472)</f>
        <v>84741.45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3059.37</v>
      </c>
      <c r="H634" s="104">
        <f>I369</f>
        <v>3059.37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71046.37</v>
      </c>
      <c r="H635" s="104">
        <f>SUM(G472)</f>
        <v>71046.37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23548.99</v>
      </c>
      <c r="H637" s="164">
        <f>SUM(J468)</f>
        <v>23548.99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1783</v>
      </c>
      <c r="H638" s="164">
        <f>SUM(J472)</f>
        <v>1783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90459.56</v>
      </c>
      <c r="H639" s="104">
        <f>SUM(F461)</f>
        <v>90459.56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181241.17</v>
      </c>
      <c r="H640" s="104">
        <f>SUM(G461)</f>
        <v>181241.17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271700.73</v>
      </c>
      <c r="H642" s="104">
        <f>SUM(I461)</f>
        <v>271700.73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818.99</v>
      </c>
      <c r="H644" s="104">
        <f>H408</f>
        <v>818.99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21000</v>
      </c>
      <c r="H645" s="104">
        <f>G408</f>
        <v>21000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23548.989999999998</v>
      </c>
      <c r="H646" s="104">
        <f>L408</f>
        <v>23548.99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217978.71</v>
      </c>
      <c r="H647" s="104">
        <f>L208+L226+L244</f>
        <v>217978.71000000002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32163.100000000002</v>
      </c>
      <c r="H648" s="104">
        <f>(J257+J338)-(J255+J336)</f>
        <v>32163.100000000002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116304.57583654328</v>
      </c>
      <c r="H649" s="104">
        <f>H598</f>
        <v>116304.58</v>
      </c>
      <c r="I649" s="140" t="s">
        <v>389</v>
      </c>
      <c r="J649" s="109">
        <f t="shared" si="50"/>
        <v>-4.1634567169239745E-3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24280.812386534919</v>
      </c>
      <c r="H650" s="104">
        <f>I598</f>
        <v>24280.81</v>
      </c>
      <c r="I650" s="140" t="s">
        <v>390</v>
      </c>
      <c r="J650" s="109">
        <f t="shared" si="50"/>
        <v>2.3865349176048767E-3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77393.321776921788</v>
      </c>
      <c r="H651" s="104">
        <f>J598</f>
        <v>77393.320000000007</v>
      </c>
      <c r="I651" s="140" t="s">
        <v>391</v>
      </c>
      <c r="J651" s="109">
        <f t="shared" si="50"/>
        <v>1.7769217811292037E-3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21000</v>
      </c>
      <c r="H655" s="104">
        <f>K266+K347</f>
        <v>21000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1509285.5274817431</v>
      </c>
      <c r="G660" s="19">
        <f>(L229+L309+L359)</f>
        <v>368532.03913993738</v>
      </c>
      <c r="H660" s="19">
        <f>(L247+L328+L360)</f>
        <v>981715.68337831914</v>
      </c>
      <c r="I660" s="19">
        <f>SUM(F660:H660)</f>
        <v>2859533.2499999995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22452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22452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116304.57583654328</v>
      </c>
      <c r="G662" s="19">
        <f>(L226+L306)-(J226+J306)</f>
        <v>24280.812386534919</v>
      </c>
      <c r="H662" s="19">
        <f>(L244+L325)-(J244+J325)</f>
        <v>77393.321776921788</v>
      </c>
      <c r="I662" s="19">
        <f>SUM(F662:H662)</f>
        <v>217978.71000000002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49690.840000000004</v>
      </c>
      <c r="G663" s="199">
        <f>SUM(G575:G587)+SUM(I602:I604)+L612</f>
        <v>319229.06</v>
      </c>
      <c r="H663" s="199">
        <f>SUM(H575:H587)+SUM(J602:J604)+L613</f>
        <v>665748.18999999994</v>
      </c>
      <c r="I663" s="19">
        <f>SUM(F663:H663)</f>
        <v>1034668.09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1320838.1116451998</v>
      </c>
      <c r="G664" s="19">
        <f>G660-SUM(G661:G663)</f>
        <v>25022.166753402445</v>
      </c>
      <c r="H664" s="19">
        <f>H660-SUM(H661:H663)</f>
        <v>238574.17160139745</v>
      </c>
      <c r="I664" s="19">
        <f>I660-SUM(I661:I663)</f>
        <v>1584434.4499999995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120.55</v>
      </c>
      <c r="G665" s="248"/>
      <c r="H665" s="248"/>
      <c r="I665" s="19">
        <f>SUM(F665:H665)</f>
        <v>120.55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10956.77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13143.38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-25022.17</v>
      </c>
      <c r="H669" s="18">
        <v>-238574.17</v>
      </c>
      <c r="I669" s="19">
        <f>SUM(F669:H669)</f>
        <v>-263596.34000000003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10956.77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10956.77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B32" sqref="B3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Milan</v>
      </c>
      <c r="C1" s="238" t="s">
        <v>839</v>
      </c>
    </row>
    <row r="2" spans="1:3" x14ac:dyDescent="0.2">
      <c r="A2" s="233"/>
      <c r="B2" s="232"/>
    </row>
    <row r="3" spans="1:3" x14ac:dyDescent="0.2">
      <c r="A3" s="282" t="s">
        <v>784</v>
      </c>
      <c r="B3" s="282"/>
      <c r="C3" s="282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81" t="s">
        <v>783</v>
      </c>
      <c r="C6" s="281"/>
    </row>
    <row r="7" spans="1:3" x14ac:dyDescent="0.2">
      <c r="A7" s="239" t="s">
        <v>786</v>
      </c>
      <c r="B7" s="279" t="s">
        <v>782</v>
      </c>
      <c r="C7" s="280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379490.23</v>
      </c>
      <c r="C9" s="229">
        <f>'DOE25'!G197+'DOE25'!G215+'DOE25'!G233+'DOE25'!G276+'DOE25'!G295+'DOE25'!G314</f>
        <v>159758.77999999997</v>
      </c>
    </row>
    <row r="10" spans="1:3" x14ac:dyDescent="0.2">
      <c r="A10" t="s">
        <v>779</v>
      </c>
      <c r="B10" s="240">
        <f>355478.23+3206.6</f>
        <v>358684.82999999996</v>
      </c>
      <c r="C10" s="240">
        <v>157988.38487556175</v>
      </c>
    </row>
    <row r="11" spans="1:3" x14ac:dyDescent="0.2">
      <c r="A11" t="s">
        <v>780</v>
      </c>
      <c r="B11" s="240">
        <v>17622.580000000002</v>
      </c>
      <c r="C11" s="240">
        <v>1499.5592351996581</v>
      </c>
    </row>
    <row r="12" spans="1:3" x14ac:dyDescent="0.2">
      <c r="A12" t="s">
        <v>781</v>
      </c>
      <c r="B12" s="240">
        <v>3182.82</v>
      </c>
      <c r="C12" s="240">
        <v>270.83588923858912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379490.23</v>
      </c>
      <c r="C13" s="231">
        <f>SUM(C10:C12)</f>
        <v>159758.78</v>
      </c>
    </row>
    <row r="14" spans="1:3" x14ac:dyDescent="0.2">
      <c r="B14" s="230"/>
      <c r="C14" s="230"/>
    </row>
    <row r="15" spans="1:3" x14ac:dyDescent="0.2">
      <c r="B15" s="281" t="s">
        <v>783</v>
      </c>
      <c r="C15" s="281"/>
    </row>
    <row r="16" spans="1:3" x14ac:dyDescent="0.2">
      <c r="A16" s="239" t="s">
        <v>787</v>
      </c>
      <c r="B16" s="279" t="s">
        <v>707</v>
      </c>
      <c r="C16" s="280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129950.59</v>
      </c>
      <c r="C18" s="229">
        <f>'DOE25'!G198+'DOE25'!G216+'DOE25'!G234+'DOE25'!G277+'DOE25'!G296+'DOE25'!G315</f>
        <v>45303.519999999997</v>
      </c>
    </row>
    <row r="19" spans="1:3" x14ac:dyDescent="0.2">
      <c r="A19" t="s">
        <v>779</v>
      </c>
      <c r="B19" s="240">
        <v>79110.77</v>
      </c>
      <c r="C19" s="240">
        <v>40625.622337511311</v>
      </c>
    </row>
    <row r="20" spans="1:3" x14ac:dyDescent="0.2">
      <c r="A20" t="s">
        <v>780</v>
      </c>
      <c r="B20" s="240">
        <v>45247.43</v>
      </c>
      <c r="C20" s="240">
        <v>4151.9955852149087</v>
      </c>
    </row>
    <row r="21" spans="1:3" x14ac:dyDescent="0.2">
      <c r="A21" t="s">
        <v>781</v>
      </c>
      <c r="B21" s="240">
        <v>5592.39</v>
      </c>
      <c r="C21" s="240">
        <v>525.90207727378117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129950.59000000001</v>
      </c>
      <c r="C22" s="231">
        <f>SUM(C19:C21)</f>
        <v>45303.519999999997</v>
      </c>
    </row>
    <row r="23" spans="1:3" x14ac:dyDescent="0.2">
      <c r="B23" s="230"/>
      <c r="C23" s="230"/>
    </row>
    <row r="24" spans="1:3" x14ac:dyDescent="0.2">
      <c r="B24" s="281" t="s">
        <v>783</v>
      </c>
      <c r="C24" s="281"/>
    </row>
    <row r="25" spans="1:3" x14ac:dyDescent="0.2">
      <c r="A25" s="239" t="s">
        <v>788</v>
      </c>
      <c r="B25" s="279" t="s">
        <v>708</v>
      </c>
      <c r="C25" s="280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1" t="s">
        <v>783</v>
      </c>
      <c r="C33" s="281"/>
    </row>
    <row r="34" spans="1:3" x14ac:dyDescent="0.2">
      <c r="A34" s="239" t="s">
        <v>789</v>
      </c>
      <c r="B34" s="279" t="s">
        <v>709</v>
      </c>
      <c r="C34" s="280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2851.71</v>
      </c>
      <c r="C36" s="235">
        <f>'DOE25'!G200+'DOE25'!G218+'DOE25'!G236+'DOE25'!G279+'DOE25'!G298+'DOE25'!G317</f>
        <v>341.94000000000005</v>
      </c>
    </row>
    <row r="37" spans="1:3" x14ac:dyDescent="0.2">
      <c r="A37" t="s">
        <v>779</v>
      </c>
      <c r="B37" s="240">
        <v>871.76</v>
      </c>
      <c r="C37" s="240">
        <v>182.80552994194713</v>
      </c>
    </row>
    <row r="38" spans="1:3" x14ac:dyDescent="0.2">
      <c r="A38" t="s">
        <v>780</v>
      </c>
      <c r="B38" s="240">
        <v>1979.95</v>
      </c>
      <c r="C38" s="240">
        <v>159.1344700580529</v>
      </c>
    </row>
    <row r="39" spans="1:3" x14ac:dyDescent="0.2">
      <c r="A39" t="s">
        <v>781</v>
      </c>
      <c r="B39" s="240"/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2851.71</v>
      </c>
      <c r="C40" s="231">
        <f>SUM(C37:C39)</f>
        <v>341.94000000000005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1" t="s">
        <v>790</v>
      </c>
      <c r="B1" s="286"/>
      <c r="C1" s="286"/>
      <c r="D1" s="286"/>
      <c r="E1" s="286"/>
      <c r="F1" s="286"/>
      <c r="G1" s="286"/>
      <c r="H1" s="286"/>
      <c r="I1" s="181"/>
    </row>
    <row r="2" spans="1:9" x14ac:dyDescent="0.2">
      <c r="A2" s="33" t="s">
        <v>717</v>
      </c>
      <c r="B2" s="265" t="str">
        <f>'DOE25'!A2</f>
        <v>Milan</v>
      </c>
      <c r="C2" s="181"/>
      <c r="D2" s="181" t="s">
        <v>792</v>
      </c>
      <c r="E2" s="181" t="s">
        <v>794</v>
      </c>
      <c r="F2" s="283" t="s">
        <v>821</v>
      </c>
      <c r="G2" s="284"/>
      <c r="H2" s="285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1828480.8299999998</v>
      </c>
      <c r="D5" s="20">
        <f>SUM('DOE25'!L197:L200)+SUM('DOE25'!L215:L218)+SUM('DOE25'!L233:L236)-F5-G5</f>
        <v>1806828.69</v>
      </c>
      <c r="E5" s="243"/>
      <c r="F5" s="255">
        <f>SUM('DOE25'!J197:J200)+SUM('DOE25'!J215:J218)+SUM('DOE25'!J233:J236)</f>
        <v>20971.14</v>
      </c>
      <c r="G5" s="53">
        <f>SUM('DOE25'!K197:K200)+SUM('DOE25'!K215:K218)+SUM('DOE25'!K233:K236)</f>
        <v>681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167194.74000000002</v>
      </c>
      <c r="D6" s="20">
        <f>'DOE25'!L202+'DOE25'!L220+'DOE25'!L238-F6-G6</f>
        <v>166802.63000000003</v>
      </c>
      <c r="E6" s="243"/>
      <c r="F6" s="255">
        <f>'DOE25'!J202+'DOE25'!J220+'DOE25'!J238</f>
        <v>223.11</v>
      </c>
      <c r="G6" s="53">
        <f>'DOE25'!K202+'DOE25'!K220+'DOE25'!K238</f>
        <v>169</v>
      </c>
      <c r="H6" s="259"/>
    </row>
    <row r="7" spans="1:9" x14ac:dyDescent="0.2">
      <c r="A7" s="32">
        <v>2200</v>
      </c>
      <c r="B7" t="s">
        <v>834</v>
      </c>
      <c r="C7" s="245">
        <f t="shared" si="0"/>
        <v>34835.399999999994</v>
      </c>
      <c r="D7" s="20">
        <f>'DOE25'!L203+'DOE25'!L221+'DOE25'!L239-F7-G7</f>
        <v>30685.199999999993</v>
      </c>
      <c r="E7" s="243"/>
      <c r="F7" s="255">
        <f>'DOE25'!J203+'DOE25'!J221+'DOE25'!J239</f>
        <v>4150.2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107804.5</v>
      </c>
      <c r="D8" s="243"/>
      <c r="E8" s="20">
        <f>'DOE25'!L204+'DOE25'!L222+'DOE25'!L240-F8-G8-D9-D11</f>
        <v>104967.03999999999</v>
      </c>
      <c r="F8" s="255">
        <f>'DOE25'!J204+'DOE25'!J222+'DOE25'!J240</f>
        <v>0</v>
      </c>
      <c r="G8" s="53">
        <f>'DOE25'!K204+'DOE25'!K222+'DOE25'!K240</f>
        <v>2837.46</v>
      </c>
      <c r="H8" s="259"/>
    </row>
    <row r="9" spans="1:9" x14ac:dyDescent="0.2">
      <c r="A9" s="32">
        <v>2310</v>
      </c>
      <c r="B9" t="s">
        <v>818</v>
      </c>
      <c r="C9" s="245">
        <f t="shared" si="0"/>
        <v>9036.07</v>
      </c>
      <c r="D9" s="244">
        <v>9036.07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4862.49</v>
      </c>
      <c r="D10" s="243"/>
      <c r="E10" s="244">
        <v>4862.49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25484.799999999999</v>
      </c>
      <c r="D11" s="244">
        <v>25484.799999999999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120863.24</v>
      </c>
      <c r="D12" s="20">
        <f>'DOE25'!L205+'DOE25'!L223+'DOE25'!L241-F12-G12</f>
        <v>118172.2</v>
      </c>
      <c r="E12" s="243"/>
      <c r="F12" s="255">
        <f>'DOE25'!J205+'DOE25'!J223+'DOE25'!J241</f>
        <v>139.99</v>
      </c>
      <c r="G12" s="53">
        <f>'DOE25'!K205+'DOE25'!K223+'DOE25'!K241</f>
        <v>2551.0500000000002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192997.65000000002</v>
      </c>
      <c r="D14" s="20">
        <f>'DOE25'!L207+'DOE25'!L225+'DOE25'!L243-F14-G14</f>
        <v>189335.67</v>
      </c>
      <c r="E14" s="243"/>
      <c r="F14" s="255">
        <f>'DOE25'!J207+'DOE25'!J225+'DOE25'!J243</f>
        <v>3661.98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217978.71000000002</v>
      </c>
      <c r="D15" s="20">
        <f>'DOE25'!L208+'DOE25'!L226+'DOE25'!L244-F15-G15</f>
        <v>217978.71000000002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5258.04</v>
      </c>
      <c r="D19" s="20">
        <f>'DOE25'!L253-F19-G19</f>
        <v>4818.04</v>
      </c>
      <c r="E19" s="243"/>
      <c r="F19" s="255">
        <f>'DOE25'!J253</f>
        <v>0</v>
      </c>
      <c r="G19" s="53">
        <f>'DOE25'!K253</f>
        <v>440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30170</v>
      </c>
      <c r="D22" s="243"/>
      <c r="E22" s="243"/>
      <c r="F22" s="255">
        <f>'DOE25'!L255+'DOE25'!L336</f>
        <v>30170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188870</v>
      </c>
      <c r="D25" s="243"/>
      <c r="E25" s="243"/>
      <c r="F25" s="258"/>
      <c r="G25" s="256"/>
      <c r="H25" s="257">
        <f>'DOE25'!L260+'DOE25'!L261+'DOE25'!L341+'DOE25'!L342</f>
        <v>188870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67987</v>
      </c>
      <c r="D29" s="20">
        <f>'DOE25'!L358+'DOE25'!L359+'DOE25'!L360-'DOE25'!I367-F29-G29</f>
        <v>56487</v>
      </c>
      <c r="E29" s="243"/>
      <c r="F29" s="255">
        <f>'DOE25'!J358+'DOE25'!J359+'DOE25'!J360</f>
        <v>11500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83810.94</v>
      </c>
      <c r="D31" s="20">
        <f>'DOE25'!L290+'DOE25'!L309+'DOE25'!L328+'DOE25'!L333+'DOE25'!L334+'DOE25'!L335-F31-G31</f>
        <v>80714.260000000009</v>
      </c>
      <c r="E31" s="243"/>
      <c r="F31" s="255">
        <f>'DOE25'!J290+'DOE25'!J309+'DOE25'!J328+'DOE25'!J333+'DOE25'!J334+'DOE25'!J335</f>
        <v>3016.68</v>
      </c>
      <c r="G31" s="53">
        <f>'DOE25'!K290+'DOE25'!K309+'DOE25'!K328+'DOE25'!K333+'DOE25'!K334+'DOE25'!K335</f>
        <v>80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2706343.2700000005</v>
      </c>
      <c r="E33" s="246">
        <f>SUM(E5:E31)</f>
        <v>109829.53</v>
      </c>
      <c r="F33" s="246">
        <f>SUM(F5:F31)</f>
        <v>73833.099999999991</v>
      </c>
      <c r="G33" s="246">
        <f>SUM(G5:G31)</f>
        <v>6758.51</v>
      </c>
      <c r="H33" s="246">
        <f>SUM(H5:H31)</f>
        <v>188870</v>
      </c>
    </row>
    <row r="35" spans="2:8" ht="12" thickBot="1" x14ac:dyDescent="0.25">
      <c r="B35" s="253" t="s">
        <v>847</v>
      </c>
      <c r="D35" s="254">
        <f>E33</f>
        <v>109829.53</v>
      </c>
      <c r="E35" s="249"/>
    </row>
    <row r="36" spans="2:8" ht="12" thickTop="1" x14ac:dyDescent="0.2">
      <c r="B36" t="s">
        <v>815</v>
      </c>
      <c r="D36" s="20">
        <f>D33</f>
        <v>2706343.2700000005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Milan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-50626.01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127853.29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19493.11</v>
      </c>
      <c r="E11" s="95">
        <f>'DOE25'!H12</f>
        <v>0</v>
      </c>
      <c r="F11" s="95">
        <f>'DOE25'!I12</f>
        <v>0</v>
      </c>
      <c r="G11" s="95">
        <f>'DOE25'!J12</f>
        <v>2301.75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28974.47</v>
      </c>
      <c r="D12" s="95">
        <f>'DOE25'!G13</f>
        <v>5128.04</v>
      </c>
      <c r="E12" s="95">
        <f>'DOE25'!H13</f>
        <v>9672.09</v>
      </c>
      <c r="F12" s="95">
        <f>'DOE25'!I13</f>
        <v>0</v>
      </c>
      <c r="G12" s="95">
        <f>'DOE25'!J13</f>
        <v>269398.98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177565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283766.75</v>
      </c>
      <c r="D18" s="41">
        <f>SUM(D8:D17)</f>
        <v>24621.15</v>
      </c>
      <c r="E18" s="41">
        <f>SUM(E8:E17)</f>
        <v>9672.09</v>
      </c>
      <c r="F18" s="41">
        <f>SUM(F8:F17)</f>
        <v>0</v>
      </c>
      <c r="G18" s="41">
        <f>SUM(G8:G17)</f>
        <v>271700.73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17270.560000000001</v>
      </c>
      <c r="D21" s="95">
        <f>'DOE25'!G22</f>
        <v>0</v>
      </c>
      <c r="E21" s="95">
        <f>'DOE25'!H22</f>
        <v>4524.3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16509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6030.53</v>
      </c>
      <c r="D23" s="95">
        <f>'DOE25'!G24</f>
        <v>20965.55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6935.9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5147.79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46745.99</v>
      </c>
      <c r="D31" s="41">
        <f>SUM(D21:D30)</f>
        <v>20965.55</v>
      </c>
      <c r="E31" s="41">
        <f>SUM(E21:E30)</f>
        <v>9672.09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3655.6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36356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271700.73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194664.76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237020.76</v>
      </c>
      <c r="D50" s="41">
        <f>SUM(D34:D49)</f>
        <v>3655.6</v>
      </c>
      <c r="E50" s="41">
        <f>SUM(E34:E49)</f>
        <v>0</v>
      </c>
      <c r="F50" s="41">
        <f>SUM(F34:F49)</f>
        <v>0</v>
      </c>
      <c r="G50" s="41">
        <f>SUM(G34:G49)</f>
        <v>271700.73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283766.75</v>
      </c>
      <c r="D51" s="41">
        <f>D50+D31</f>
        <v>24621.149999999998</v>
      </c>
      <c r="E51" s="41">
        <f>E50+E31</f>
        <v>9672.09</v>
      </c>
      <c r="F51" s="41">
        <f>F50+F31</f>
        <v>0</v>
      </c>
      <c r="G51" s="41">
        <f>G50+G31</f>
        <v>271700.73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1207695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170088.05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1910.93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818.99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22389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96851.94</v>
      </c>
      <c r="D61" s="95">
        <f>SUM('DOE25'!G98:G110)</f>
        <v>63</v>
      </c>
      <c r="E61" s="95">
        <f>SUM('DOE25'!H98:H110)</f>
        <v>12634.2</v>
      </c>
      <c r="F61" s="95">
        <f>SUM('DOE25'!I98:I110)</f>
        <v>0</v>
      </c>
      <c r="G61" s="95">
        <f>SUM('DOE25'!J98:J110)</f>
        <v>1730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268850.92</v>
      </c>
      <c r="D62" s="130">
        <f>SUM(D57:D61)</f>
        <v>22452</v>
      </c>
      <c r="E62" s="130">
        <f>SUM(E57:E61)</f>
        <v>12634.2</v>
      </c>
      <c r="F62" s="130">
        <f>SUM(F57:F61)</f>
        <v>0</v>
      </c>
      <c r="G62" s="130">
        <f>SUM(G57:G61)</f>
        <v>2548.9899999999998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1476545.92</v>
      </c>
      <c r="D63" s="22">
        <f>D56+D62</f>
        <v>22452</v>
      </c>
      <c r="E63" s="22">
        <f>E56+E62</f>
        <v>12634.2</v>
      </c>
      <c r="F63" s="22">
        <f>F56+F62</f>
        <v>0</v>
      </c>
      <c r="G63" s="22">
        <f>G56+G62</f>
        <v>2548.9899999999998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1044651.03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246540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1291191.03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76251.38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5207.0600000000004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743.73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81458.44</v>
      </c>
      <c r="D78" s="130">
        <f>SUM(D72:D77)</f>
        <v>743.73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1372649.47</v>
      </c>
      <c r="D81" s="130">
        <f>SUM(D79:D80)+D78+D70</f>
        <v>743.73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49270.91</v>
      </c>
      <c r="D88" s="95">
        <f>SUM('DOE25'!G153:G161)</f>
        <v>48386.25</v>
      </c>
      <c r="E88" s="95">
        <f>SUM('DOE25'!H153:H161)</f>
        <v>72107.25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13068.45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62339.360000000001</v>
      </c>
      <c r="D91" s="131">
        <f>SUM(D85:D90)</f>
        <v>48386.25</v>
      </c>
      <c r="E91" s="131">
        <f>SUM(E85:E90)</f>
        <v>72107.25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21000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21000</v>
      </c>
    </row>
    <row r="104" spans="1:7" ht="12.75" thickTop="1" thickBot="1" x14ac:dyDescent="0.25">
      <c r="A104" s="33" t="s">
        <v>765</v>
      </c>
      <c r="C104" s="86">
        <f>C63+C81+C91+C103</f>
        <v>2911534.7499999995</v>
      </c>
      <c r="D104" s="86">
        <f>D63+D81+D91+D103</f>
        <v>71581.98</v>
      </c>
      <c r="E104" s="86">
        <f>E63+E81+E91+E103</f>
        <v>84741.45</v>
      </c>
      <c r="F104" s="86">
        <f>F63+F81+F91+F103</f>
        <v>0</v>
      </c>
      <c r="G104" s="86">
        <f>G63+G81+G103</f>
        <v>23548.989999999998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1527414.51</v>
      </c>
      <c r="D109" s="24" t="s">
        <v>289</v>
      </c>
      <c r="E109" s="95">
        <f>('DOE25'!L276)+('DOE25'!L295)+('DOE25'!L314)</f>
        <v>50319.66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294208.62</v>
      </c>
      <c r="D110" s="24" t="s">
        <v>289</v>
      </c>
      <c r="E110" s="95">
        <f>('DOE25'!L277)+('DOE25'!L296)+('DOE25'!L315)</f>
        <v>32274.87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6857.7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5258.04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1833738.8699999999</v>
      </c>
      <c r="D115" s="86">
        <f>SUM(D109:D114)</f>
        <v>0</v>
      </c>
      <c r="E115" s="86">
        <f>SUM(E109:E114)</f>
        <v>82594.53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167194.74000000002</v>
      </c>
      <c r="D118" s="24" t="s">
        <v>289</v>
      </c>
      <c r="E118" s="95">
        <f>+('DOE25'!L281)+('DOE25'!L300)+('DOE25'!L319)</f>
        <v>447.58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34835.399999999994</v>
      </c>
      <c r="D119" s="24" t="s">
        <v>289</v>
      </c>
      <c r="E119" s="95">
        <f>+('DOE25'!L282)+('DOE25'!L301)+('DOE25'!L320)</f>
        <v>593.85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142325.37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120863.24</v>
      </c>
      <c r="D121" s="24" t="s">
        <v>289</v>
      </c>
      <c r="E121" s="95">
        <f>+('DOE25'!L284)+('DOE25'!L303)+('DOE25'!L322)</f>
        <v>174.98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192997.65000000002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217978.71000000002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71046.37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876195.1100000001</v>
      </c>
      <c r="D128" s="86">
        <f>SUM(D118:D127)</f>
        <v>71046.37</v>
      </c>
      <c r="E128" s="86">
        <f>SUM(E118:E127)</f>
        <v>1216.4100000000001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30170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18870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21269.72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2279.27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-2548.9900000000016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930.51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240040</v>
      </c>
      <c r="D144" s="141">
        <f>SUM(D130:D143)</f>
        <v>0</v>
      </c>
      <c r="E144" s="141">
        <f>SUM(E130:E143)</f>
        <v>930.51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2949973.98</v>
      </c>
      <c r="D145" s="86">
        <f>(D115+D128+D144)</f>
        <v>71046.37</v>
      </c>
      <c r="E145" s="86">
        <f>(E115+E128+E144)</f>
        <v>84741.45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06/2002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07/2017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170000</v>
      </c>
    </row>
    <row r="159" spans="1:9" x14ac:dyDescent="0.2">
      <c r="A159" s="22" t="s">
        <v>35</v>
      </c>
      <c r="B159" s="137">
        <f>'DOE25'!F498</f>
        <v>340000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340000</v>
      </c>
    </row>
    <row r="160" spans="1:9" x14ac:dyDescent="0.2">
      <c r="A160" s="22" t="s">
        <v>36</v>
      </c>
      <c r="B160" s="137">
        <f>'DOE25'!F499</f>
        <v>15215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15215</v>
      </c>
    </row>
    <row r="161" spans="1:7" x14ac:dyDescent="0.2">
      <c r="A161" s="22" t="s">
        <v>37</v>
      </c>
      <c r="B161" s="137">
        <f>'DOE25'!F500</f>
        <v>355215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355215</v>
      </c>
    </row>
    <row r="162" spans="1:7" x14ac:dyDescent="0.2">
      <c r="A162" s="22" t="s">
        <v>38</v>
      </c>
      <c r="B162" s="137">
        <f>'DOE25'!F501</f>
        <v>170000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170000</v>
      </c>
    </row>
    <row r="163" spans="1:7" x14ac:dyDescent="0.2">
      <c r="A163" s="22" t="s">
        <v>39</v>
      </c>
      <c r="B163" s="137">
        <f>'DOE25'!F502</f>
        <v>11390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11390</v>
      </c>
    </row>
    <row r="164" spans="1:7" x14ac:dyDescent="0.2">
      <c r="A164" s="22" t="s">
        <v>246</v>
      </c>
      <c r="B164" s="137">
        <f>'DOE25'!F503</f>
        <v>181390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181390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7" t="s">
        <v>740</v>
      </c>
      <c r="B1" s="287"/>
      <c r="C1" s="287"/>
      <c r="D1" s="287"/>
    </row>
    <row r="2" spans="1:4" x14ac:dyDescent="0.2">
      <c r="A2" s="187" t="s">
        <v>717</v>
      </c>
      <c r="B2" s="186" t="str">
        <f>'DOE25'!A2</f>
        <v>Milan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10957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10957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1577734</v>
      </c>
      <c r="D10" s="182">
        <f>ROUND((C10/$C$28)*100,1)</f>
        <v>55.1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326483</v>
      </c>
      <c r="D11" s="182">
        <f>ROUND((C11/$C$28)*100,1)</f>
        <v>11.4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6858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167642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35429</v>
      </c>
      <c r="D16" s="182">
        <f t="shared" si="0"/>
        <v>1.2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142325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121038</v>
      </c>
      <c r="D18" s="182">
        <f t="shared" si="0"/>
        <v>4.2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192998</v>
      </c>
      <c r="D20" s="182">
        <f t="shared" si="0"/>
        <v>6.7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217979</v>
      </c>
      <c r="D21" s="182">
        <f t="shared" si="0"/>
        <v>7.6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5258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18870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930.51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48594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2862138.51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30170</v>
      </c>
    </row>
    <row r="30" spans="1:4" x14ac:dyDescent="0.2">
      <c r="B30" s="187" t="s">
        <v>729</v>
      </c>
      <c r="C30" s="180">
        <f>SUM(C28:C29)</f>
        <v>2892308.51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170000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1207695</v>
      </c>
      <c r="D35" s="182">
        <f t="shared" ref="D35:D40" si="1">ROUND((C35/$C$41)*100,1)</f>
        <v>39.6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284034.10999999987</v>
      </c>
      <c r="D36" s="182">
        <f t="shared" si="1"/>
        <v>9.3000000000000007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1291191</v>
      </c>
      <c r="D37" s="182">
        <f t="shared" si="1"/>
        <v>42.4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82202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182833</v>
      </c>
      <c r="D39" s="182">
        <f t="shared" si="1"/>
        <v>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3047955.11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8" t="s">
        <v>770</v>
      </c>
      <c r="B1" s="299"/>
      <c r="C1" s="299"/>
      <c r="D1" s="299"/>
      <c r="E1" s="299"/>
      <c r="F1" s="299"/>
      <c r="G1" s="299"/>
      <c r="H1" s="299"/>
      <c r="I1" s="299"/>
      <c r="J1" s="213"/>
      <c r="K1" s="213"/>
      <c r="L1" s="213"/>
      <c r="M1" s="214"/>
    </row>
    <row r="2" spans="1:26" ht="12.75" x14ac:dyDescent="0.2">
      <c r="A2" s="304" t="s">
        <v>767</v>
      </c>
      <c r="B2" s="305"/>
      <c r="C2" s="305"/>
      <c r="D2" s="305"/>
      <c r="E2" s="305"/>
      <c r="F2" s="302" t="str">
        <f>'DOE25'!A2</f>
        <v>Milan</v>
      </c>
      <c r="G2" s="303"/>
      <c r="H2" s="303"/>
      <c r="I2" s="30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300" t="s">
        <v>771</v>
      </c>
      <c r="D3" s="300"/>
      <c r="E3" s="300"/>
      <c r="F3" s="300"/>
      <c r="G3" s="300"/>
      <c r="H3" s="300"/>
      <c r="I3" s="300"/>
      <c r="J3" s="300"/>
      <c r="K3" s="300"/>
      <c r="L3" s="300"/>
      <c r="M3" s="301"/>
    </row>
    <row r="4" spans="1:26" x14ac:dyDescent="0.2">
      <c r="A4" s="218">
        <v>1</v>
      </c>
      <c r="B4" s="219">
        <v>32</v>
      </c>
      <c r="C4" s="289" t="s">
        <v>915</v>
      </c>
      <c r="D4" s="289"/>
      <c r="E4" s="289"/>
      <c r="F4" s="289"/>
      <c r="G4" s="289"/>
      <c r="H4" s="289"/>
      <c r="I4" s="289"/>
      <c r="J4" s="289"/>
      <c r="K4" s="289"/>
      <c r="L4" s="289"/>
      <c r="M4" s="29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9" t="s">
        <v>916</v>
      </c>
      <c r="D5" s="289"/>
      <c r="E5" s="289"/>
      <c r="F5" s="289"/>
      <c r="G5" s="289"/>
      <c r="H5" s="289"/>
      <c r="I5" s="289"/>
      <c r="J5" s="289"/>
      <c r="K5" s="289"/>
      <c r="L5" s="289"/>
      <c r="M5" s="29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9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9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9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9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9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9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9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9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9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9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9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9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9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9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9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9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9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9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9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9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9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9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90"/>
      <c r="N29" s="211"/>
      <c r="O29" s="211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7"/>
      <c r="AB29" s="207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7"/>
      <c r="AO29" s="207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7"/>
      <c r="BB29" s="207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7"/>
      <c r="BO29" s="207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7"/>
      <c r="CB29" s="207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7"/>
      <c r="CO29" s="207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7"/>
      <c r="DB29" s="207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7"/>
      <c r="DO29" s="207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7"/>
      <c r="EB29" s="207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7"/>
      <c r="EO29" s="207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7"/>
      <c r="FB29" s="207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7"/>
      <c r="FO29" s="207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7"/>
      <c r="GB29" s="207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7"/>
      <c r="GO29" s="207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7"/>
      <c r="HB29" s="207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7"/>
      <c r="HO29" s="207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7"/>
      <c r="IB29" s="207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7"/>
      <c r="IO29" s="207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8"/>
      <c r="B30" s="21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90"/>
      <c r="N30" s="211"/>
      <c r="O30" s="211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7"/>
      <c r="AB30" s="207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7"/>
      <c r="AO30" s="207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7"/>
      <c r="BB30" s="207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7"/>
      <c r="BO30" s="207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7"/>
      <c r="CB30" s="207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7"/>
      <c r="CO30" s="207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7"/>
      <c r="DB30" s="207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7"/>
      <c r="DO30" s="207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7"/>
      <c r="EB30" s="207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7"/>
      <c r="EO30" s="207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7"/>
      <c r="FB30" s="207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7"/>
      <c r="FO30" s="207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7"/>
      <c r="GB30" s="207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7"/>
      <c r="GO30" s="207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7"/>
      <c r="HB30" s="207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7"/>
      <c r="HO30" s="207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7"/>
      <c r="IB30" s="207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7"/>
      <c r="IO30" s="207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8"/>
      <c r="B31" s="21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90"/>
      <c r="N31" s="211"/>
      <c r="O31" s="211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7"/>
      <c r="AB31" s="207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7"/>
      <c r="AO31" s="207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7"/>
      <c r="BB31" s="207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7"/>
      <c r="BO31" s="207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7"/>
      <c r="CB31" s="207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7"/>
      <c r="CO31" s="207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7"/>
      <c r="DB31" s="207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7"/>
      <c r="DO31" s="207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7"/>
      <c r="EB31" s="207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7"/>
      <c r="EO31" s="207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7"/>
      <c r="FB31" s="207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7"/>
      <c r="FO31" s="207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7"/>
      <c r="GB31" s="207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7"/>
      <c r="GO31" s="207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7"/>
      <c r="HB31" s="207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7"/>
      <c r="HO31" s="207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7"/>
      <c r="IB31" s="207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7"/>
      <c r="IO31" s="207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8"/>
      <c r="B32" s="219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90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90"/>
      <c r="AN32" s="218"/>
      <c r="AO32" s="219"/>
      <c r="AP32" s="289"/>
      <c r="AQ32" s="289"/>
      <c r="AR32" s="289"/>
      <c r="AS32" s="289"/>
      <c r="AT32" s="289"/>
      <c r="AU32" s="289"/>
      <c r="AV32" s="289"/>
      <c r="AW32" s="289"/>
      <c r="AX32" s="289"/>
      <c r="AY32" s="289"/>
      <c r="AZ32" s="290"/>
      <c r="BA32" s="218"/>
      <c r="BB32" s="219"/>
      <c r="BC32" s="289"/>
      <c r="BD32" s="289"/>
      <c r="BE32" s="289"/>
      <c r="BF32" s="289"/>
      <c r="BG32" s="289"/>
      <c r="BH32" s="289"/>
      <c r="BI32" s="289"/>
      <c r="BJ32" s="289"/>
      <c r="BK32" s="289"/>
      <c r="BL32" s="289"/>
      <c r="BM32" s="290"/>
      <c r="BN32" s="218"/>
      <c r="BO32" s="219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90"/>
      <c r="CA32" s="218"/>
      <c r="CB32" s="219"/>
      <c r="CC32" s="289"/>
      <c r="CD32" s="289"/>
      <c r="CE32" s="289"/>
      <c r="CF32" s="289"/>
      <c r="CG32" s="289"/>
      <c r="CH32" s="289"/>
      <c r="CI32" s="289"/>
      <c r="CJ32" s="289"/>
      <c r="CK32" s="289"/>
      <c r="CL32" s="289"/>
      <c r="CM32" s="290"/>
      <c r="CN32" s="218"/>
      <c r="CO32" s="219"/>
      <c r="CP32" s="289"/>
      <c r="CQ32" s="289"/>
      <c r="CR32" s="289"/>
      <c r="CS32" s="289"/>
      <c r="CT32" s="289"/>
      <c r="CU32" s="289"/>
      <c r="CV32" s="289"/>
      <c r="CW32" s="289"/>
      <c r="CX32" s="289"/>
      <c r="CY32" s="289"/>
      <c r="CZ32" s="290"/>
      <c r="DA32" s="218"/>
      <c r="DB32" s="219"/>
      <c r="DC32" s="289"/>
      <c r="DD32" s="289"/>
      <c r="DE32" s="289"/>
      <c r="DF32" s="289"/>
      <c r="DG32" s="289"/>
      <c r="DH32" s="289"/>
      <c r="DI32" s="289"/>
      <c r="DJ32" s="289"/>
      <c r="DK32" s="289"/>
      <c r="DL32" s="289"/>
      <c r="DM32" s="290"/>
      <c r="DN32" s="218"/>
      <c r="DO32" s="219"/>
      <c r="DP32" s="289"/>
      <c r="DQ32" s="289"/>
      <c r="DR32" s="289"/>
      <c r="DS32" s="289"/>
      <c r="DT32" s="289"/>
      <c r="DU32" s="289"/>
      <c r="DV32" s="289"/>
      <c r="DW32" s="289"/>
      <c r="DX32" s="289"/>
      <c r="DY32" s="289"/>
      <c r="DZ32" s="290"/>
      <c r="EA32" s="218"/>
      <c r="EB32" s="219"/>
      <c r="EC32" s="289"/>
      <c r="ED32" s="289"/>
      <c r="EE32" s="289"/>
      <c r="EF32" s="289"/>
      <c r="EG32" s="289"/>
      <c r="EH32" s="289"/>
      <c r="EI32" s="289"/>
      <c r="EJ32" s="289"/>
      <c r="EK32" s="289"/>
      <c r="EL32" s="289"/>
      <c r="EM32" s="290"/>
      <c r="EN32" s="218"/>
      <c r="EO32" s="219"/>
      <c r="EP32" s="289"/>
      <c r="EQ32" s="289"/>
      <c r="ER32" s="289"/>
      <c r="ES32" s="289"/>
      <c r="ET32" s="289"/>
      <c r="EU32" s="289"/>
      <c r="EV32" s="289"/>
      <c r="EW32" s="289"/>
      <c r="EX32" s="289"/>
      <c r="EY32" s="289"/>
      <c r="EZ32" s="290"/>
      <c r="FA32" s="218"/>
      <c r="FB32" s="219"/>
      <c r="FC32" s="289"/>
      <c r="FD32" s="289"/>
      <c r="FE32" s="289"/>
      <c r="FF32" s="289"/>
      <c r="FG32" s="289"/>
      <c r="FH32" s="289"/>
      <c r="FI32" s="289"/>
      <c r="FJ32" s="289"/>
      <c r="FK32" s="289"/>
      <c r="FL32" s="289"/>
      <c r="FM32" s="290"/>
      <c r="FN32" s="218"/>
      <c r="FO32" s="219"/>
      <c r="FP32" s="289"/>
      <c r="FQ32" s="289"/>
      <c r="FR32" s="289"/>
      <c r="FS32" s="289"/>
      <c r="FT32" s="289"/>
      <c r="FU32" s="289"/>
      <c r="FV32" s="289"/>
      <c r="FW32" s="289"/>
      <c r="FX32" s="289"/>
      <c r="FY32" s="289"/>
      <c r="FZ32" s="290"/>
      <c r="GA32" s="218"/>
      <c r="GB32" s="219"/>
      <c r="GC32" s="289"/>
      <c r="GD32" s="289"/>
      <c r="GE32" s="289"/>
      <c r="GF32" s="289"/>
      <c r="GG32" s="289"/>
      <c r="GH32" s="289"/>
      <c r="GI32" s="289"/>
      <c r="GJ32" s="289"/>
      <c r="GK32" s="289"/>
      <c r="GL32" s="289"/>
      <c r="GM32" s="290"/>
      <c r="GN32" s="218"/>
      <c r="GO32" s="219"/>
      <c r="GP32" s="289"/>
      <c r="GQ32" s="289"/>
      <c r="GR32" s="289"/>
      <c r="GS32" s="289"/>
      <c r="GT32" s="289"/>
      <c r="GU32" s="289"/>
      <c r="GV32" s="289"/>
      <c r="GW32" s="289"/>
      <c r="GX32" s="289"/>
      <c r="GY32" s="289"/>
      <c r="GZ32" s="290"/>
      <c r="HA32" s="218"/>
      <c r="HB32" s="219"/>
      <c r="HC32" s="289"/>
      <c r="HD32" s="289"/>
      <c r="HE32" s="289"/>
      <c r="HF32" s="289"/>
      <c r="HG32" s="289"/>
      <c r="HH32" s="289"/>
      <c r="HI32" s="289"/>
      <c r="HJ32" s="289"/>
      <c r="HK32" s="289"/>
      <c r="HL32" s="289"/>
      <c r="HM32" s="290"/>
      <c r="HN32" s="218"/>
      <c r="HO32" s="219"/>
      <c r="HP32" s="289"/>
      <c r="HQ32" s="289"/>
      <c r="HR32" s="289"/>
      <c r="HS32" s="289"/>
      <c r="HT32" s="289"/>
      <c r="HU32" s="289"/>
      <c r="HV32" s="289"/>
      <c r="HW32" s="289"/>
      <c r="HX32" s="289"/>
      <c r="HY32" s="289"/>
      <c r="HZ32" s="290"/>
      <c r="IA32" s="218"/>
      <c r="IB32" s="219"/>
      <c r="IC32" s="289"/>
      <c r="ID32" s="289"/>
      <c r="IE32" s="289"/>
      <c r="IF32" s="289"/>
      <c r="IG32" s="289"/>
      <c r="IH32" s="289"/>
      <c r="II32" s="289"/>
      <c r="IJ32" s="289"/>
      <c r="IK32" s="289"/>
      <c r="IL32" s="289"/>
      <c r="IM32" s="290"/>
      <c r="IN32" s="218"/>
      <c r="IO32" s="219"/>
      <c r="IP32" s="289"/>
      <c r="IQ32" s="289"/>
      <c r="IR32" s="289"/>
      <c r="IS32" s="289"/>
      <c r="IT32" s="289"/>
      <c r="IU32" s="289"/>
      <c r="IV32" s="289"/>
    </row>
    <row r="33" spans="1:256" x14ac:dyDescent="0.2">
      <c r="A33" s="218"/>
      <c r="B33" s="21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9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9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9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9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9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90"/>
      <c r="N38" s="211"/>
      <c r="O38" s="211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7"/>
      <c r="AB38" s="207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7"/>
      <c r="AO38" s="207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7"/>
      <c r="BB38" s="207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7"/>
      <c r="BO38" s="207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7"/>
      <c r="CB38" s="207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7"/>
      <c r="CO38" s="207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7"/>
      <c r="DB38" s="207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7"/>
      <c r="DO38" s="207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7"/>
      <c r="EB38" s="207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7"/>
      <c r="EO38" s="207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7"/>
      <c r="FB38" s="207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7"/>
      <c r="FO38" s="207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7"/>
      <c r="GB38" s="207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7"/>
      <c r="GO38" s="207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7"/>
      <c r="HB38" s="207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7"/>
      <c r="HO38" s="207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7"/>
      <c r="IB38" s="207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7"/>
      <c r="IO38" s="207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8"/>
      <c r="B39" s="21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90"/>
      <c r="N39" s="211"/>
      <c r="O39" s="211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7"/>
      <c r="AB39" s="207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7"/>
      <c r="AO39" s="207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7"/>
      <c r="BB39" s="207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7"/>
      <c r="BO39" s="207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7"/>
      <c r="CB39" s="207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7"/>
      <c r="CO39" s="207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7"/>
      <c r="DB39" s="207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7"/>
      <c r="DO39" s="207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7"/>
      <c r="EB39" s="207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7"/>
      <c r="EO39" s="207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7"/>
      <c r="FB39" s="207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7"/>
      <c r="FO39" s="207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7"/>
      <c r="GB39" s="207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7"/>
      <c r="GO39" s="207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7"/>
      <c r="HB39" s="207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7"/>
      <c r="HO39" s="207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7"/>
      <c r="IB39" s="207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7"/>
      <c r="IO39" s="207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8"/>
      <c r="B40" s="21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90"/>
      <c r="N40" s="211"/>
      <c r="O40" s="211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7"/>
      <c r="AB40" s="207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7"/>
      <c r="AO40" s="207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7"/>
      <c r="BB40" s="207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7"/>
      <c r="BO40" s="207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7"/>
      <c r="CB40" s="207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7"/>
      <c r="CO40" s="207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7"/>
      <c r="DB40" s="207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7"/>
      <c r="DO40" s="207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7"/>
      <c r="EB40" s="207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7"/>
      <c r="EO40" s="207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7"/>
      <c r="FB40" s="207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7"/>
      <c r="FO40" s="207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7"/>
      <c r="GB40" s="207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7"/>
      <c r="GO40" s="207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7"/>
      <c r="HB40" s="207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7"/>
      <c r="HO40" s="207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7"/>
      <c r="IB40" s="207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7"/>
      <c r="IO40" s="207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8"/>
      <c r="B41" s="21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9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9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9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9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9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9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9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9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9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9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9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9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9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9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9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9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9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9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90"/>
    </row>
    <row r="60" spans="1:256" x14ac:dyDescent="0.2">
      <c r="A60" s="218"/>
      <c r="B60" s="21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90"/>
    </row>
    <row r="61" spans="1:256" x14ac:dyDescent="0.2">
      <c r="A61" s="218"/>
      <c r="B61" s="219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90"/>
    </row>
    <row r="62" spans="1:256" x14ac:dyDescent="0.2">
      <c r="A62" s="218"/>
      <c r="B62" s="219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90"/>
    </row>
    <row r="63" spans="1:256" x14ac:dyDescent="0.2">
      <c r="A63" s="218"/>
      <c r="B63" s="21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90"/>
    </row>
    <row r="64" spans="1:256" x14ac:dyDescent="0.2">
      <c r="A64" s="218"/>
      <c r="B64" s="21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90"/>
    </row>
    <row r="65" spans="1:13" x14ac:dyDescent="0.2">
      <c r="A65" s="218"/>
      <c r="B65" s="21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90"/>
    </row>
    <row r="66" spans="1:13" x14ac:dyDescent="0.2">
      <c r="A66" s="218"/>
      <c r="B66" s="219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90"/>
    </row>
    <row r="67" spans="1:13" x14ac:dyDescent="0.2">
      <c r="A67" s="218"/>
      <c r="B67" s="21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90"/>
    </row>
    <row r="68" spans="1:13" x14ac:dyDescent="0.2">
      <c r="A68" s="218"/>
      <c r="B68" s="21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90"/>
    </row>
    <row r="69" spans="1:13" x14ac:dyDescent="0.2">
      <c r="A69" s="218"/>
      <c r="B69" s="21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90"/>
    </row>
    <row r="70" spans="1:13" ht="12" thickBot="1" x14ac:dyDescent="0.25">
      <c r="A70" s="220"/>
      <c r="B70" s="22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3" t="s">
        <v>848</v>
      </c>
      <c r="B72" s="293"/>
      <c r="C72" s="293"/>
      <c r="D72" s="293"/>
      <c r="E72" s="29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8"/>
      <c r="D73" s="288"/>
      <c r="E73" s="288"/>
      <c r="F73" s="288"/>
      <c r="G73" s="288"/>
      <c r="H73" s="288"/>
      <c r="I73" s="288"/>
      <c r="J73" s="288"/>
      <c r="K73" s="288"/>
      <c r="L73" s="288"/>
      <c r="M73" s="288"/>
    </row>
    <row r="74" spans="1:13" x14ac:dyDescent="0.2">
      <c r="A74" s="211"/>
      <c r="B74" s="211"/>
      <c r="C74" s="288"/>
      <c r="D74" s="288"/>
      <c r="E74" s="288"/>
      <c r="F74" s="288"/>
      <c r="G74" s="288"/>
      <c r="H74" s="288"/>
      <c r="I74" s="288"/>
      <c r="J74" s="288"/>
      <c r="K74" s="288"/>
      <c r="L74" s="288"/>
      <c r="M74" s="288"/>
    </row>
    <row r="75" spans="1:13" x14ac:dyDescent="0.2">
      <c r="A75" s="211"/>
      <c r="B75" s="211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</row>
    <row r="76" spans="1:13" x14ac:dyDescent="0.2">
      <c r="A76" s="211"/>
      <c r="B76" s="211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</row>
    <row r="77" spans="1:13" x14ac:dyDescent="0.2">
      <c r="A77" s="211"/>
      <c r="B77" s="211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</row>
    <row r="78" spans="1:13" x14ac:dyDescent="0.2">
      <c r="A78" s="211"/>
      <c r="B78" s="211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</row>
    <row r="79" spans="1:13" x14ac:dyDescent="0.2">
      <c r="A79" s="211"/>
      <c r="B79" s="211"/>
      <c r="C79" s="288"/>
      <c r="D79" s="288"/>
      <c r="E79" s="288"/>
      <c r="F79" s="288"/>
      <c r="G79" s="288"/>
      <c r="H79" s="288"/>
      <c r="I79" s="288"/>
      <c r="J79" s="288"/>
      <c r="K79" s="288"/>
      <c r="L79" s="288"/>
      <c r="M79" s="288"/>
    </row>
    <row r="80" spans="1:13" x14ac:dyDescent="0.2">
      <c r="A80" s="211"/>
      <c r="B80" s="211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</row>
    <row r="81" spans="1:13" x14ac:dyDescent="0.2">
      <c r="A81" s="211"/>
      <c r="B81" s="211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</row>
    <row r="82" spans="1:13" x14ac:dyDescent="0.2">
      <c r="A82" s="211"/>
      <c r="B82" s="211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</row>
    <row r="83" spans="1:13" x14ac:dyDescent="0.2">
      <c r="A83" s="211"/>
      <c r="B83" s="211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</row>
    <row r="84" spans="1:13" x14ac:dyDescent="0.2">
      <c r="A84" s="211"/>
      <c r="B84" s="211"/>
      <c r="C84" s="288"/>
      <c r="D84" s="288"/>
      <c r="E84" s="288"/>
      <c r="F84" s="288"/>
      <c r="G84" s="288"/>
      <c r="H84" s="288"/>
      <c r="I84" s="288"/>
      <c r="J84" s="288"/>
      <c r="K84" s="288"/>
      <c r="L84" s="288"/>
      <c r="M84" s="288"/>
    </row>
    <row r="85" spans="1:13" x14ac:dyDescent="0.2">
      <c r="A85" s="211"/>
      <c r="B85" s="211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</row>
    <row r="86" spans="1:13" x14ac:dyDescent="0.2">
      <c r="A86" s="211"/>
      <c r="B86" s="211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</row>
    <row r="87" spans="1:13" x14ac:dyDescent="0.2">
      <c r="A87" s="211"/>
      <c r="B87" s="211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</row>
    <row r="88" spans="1:13" x14ac:dyDescent="0.2">
      <c r="A88" s="211"/>
      <c r="B88" s="211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</row>
    <row r="89" spans="1:13" x14ac:dyDescent="0.2">
      <c r="A89" s="211"/>
      <c r="B89" s="211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</row>
    <row r="90" spans="1:13" x14ac:dyDescent="0.2">
      <c r="A90" s="211"/>
      <c r="B90" s="211"/>
      <c r="C90" s="288"/>
      <c r="D90" s="288"/>
      <c r="E90" s="288"/>
      <c r="F90" s="288"/>
      <c r="G90" s="288"/>
      <c r="H90" s="288"/>
      <c r="I90" s="288"/>
      <c r="J90" s="288"/>
      <c r="K90" s="288"/>
      <c r="L90" s="288"/>
      <c r="M90" s="288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2016-08-02T17:29:02Z</cp:lastPrinted>
  <dcterms:created xsi:type="dcterms:W3CDTF">1997-12-04T19:04:30Z</dcterms:created>
  <dcterms:modified xsi:type="dcterms:W3CDTF">2016-10-06T18:43:13Z</dcterms:modified>
</cp:coreProperties>
</file>