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I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6" i="10"/>
  <c r="C17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H476" i="1" s="1"/>
  <c r="H624" i="1" s="1"/>
  <c r="J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H640" i="1"/>
  <c r="G641" i="1"/>
  <c r="H641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I257" i="1"/>
  <c r="I271" i="1" s="1"/>
  <c r="G164" i="2"/>
  <c r="C26" i="10"/>
  <c r="L328" i="1"/>
  <c r="H660" i="1" s="1"/>
  <c r="I662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L570" i="1"/>
  <c r="I571" i="1"/>
  <c r="J636" i="1"/>
  <c r="G36" i="2"/>
  <c r="L565" i="1"/>
  <c r="K551" i="1"/>
  <c r="C22" i="13"/>
  <c r="C138" i="2"/>
  <c r="C16" i="13"/>
  <c r="H33" i="13"/>
  <c r="J645" i="1" l="1"/>
  <c r="K598" i="1"/>
  <c r="G647" i="1" s="1"/>
  <c r="J647" i="1" s="1"/>
  <c r="D14" i="13"/>
  <c r="C14" i="13" s="1"/>
  <c r="C123" i="2"/>
  <c r="C128" i="2"/>
  <c r="D5" i="13"/>
  <c r="C5" i="13" s="1"/>
  <c r="C109" i="2"/>
  <c r="C115" i="2" s="1"/>
  <c r="J649" i="1"/>
  <c r="H545" i="1"/>
  <c r="L539" i="1"/>
  <c r="I545" i="1"/>
  <c r="G545" i="1"/>
  <c r="K549" i="1"/>
  <c r="K552" i="1" s="1"/>
  <c r="L529" i="1"/>
  <c r="L545" i="1" s="1"/>
  <c r="G476" i="1"/>
  <c r="H623" i="1" s="1"/>
  <c r="J623" i="1" s="1"/>
  <c r="J639" i="1"/>
  <c r="I446" i="1"/>
  <c r="G642" i="1" s="1"/>
  <c r="J634" i="1"/>
  <c r="H664" i="1"/>
  <c r="L362" i="1"/>
  <c r="G635" i="1" s="1"/>
  <c r="J635" i="1" s="1"/>
  <c r="J622" i="1"/>
  <c r="J617" i="1"/>
  <c r="C18" i="2"/>
  <c r="E33" i="13"/>
  <c r="D35" i="13" s="1"/>
  <c r="C62" i="2"/>
  <c r="L211" i="1"/>
  <c r="F660" i="1" s="1"/>
  <c r="D145" i="2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104" i="2" l="1"/>
  <c r="C145" i="2"/>
  <c r="G672" i="1"/>
  <c r="C5" i="10" s="1"/>
  <c r="L257" i="1"/>
  <c r="L271" i="1" s="1"/>
  <c r="G632" i="1" s="1"/>
  <c r="J632" i="1" s="1"/>
  <c r="F664" i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F667" i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<sst xmlns="http://schemas.openxmlformats.org/spreadsheetml/2006/main" count="3955" uniqueCount="913">
  <si>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</si>
  <si>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</si>
  <si>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</si>
  <si>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</si>
  <si>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</si>
  <si>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</si>
  <si>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</si>
  <si>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</si>
  <si>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</si>
  <si>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</si>
  <si>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</si>
  <si>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</si>
  <si>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</si>
  <si>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</si>
  <si>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</si>
  <si>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</si>
  <si>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</si>
  <si>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</si>
  <si>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</si>
  <si>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</si>
  <si>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</si>
  <si>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</si>
  <si>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</si>
  <si>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</si>
  <si>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</si>
  <si>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</si>
  <si>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</si>
  <si>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</si>
  <si>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</si>
  <si>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</si>
  <si>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</si>
  <si>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</si>
  <si>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</si>
  <si>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</si>
  <si>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</si>
  <si>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</si>
  <si>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</si>
  <si>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</si>
  <si>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</si>
  <si>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</si>
  <si>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</si>
  <si>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</si>
  <si>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</si>
  <si>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</si>
  <si>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</si>
  <si>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</si>
  <si>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</si>
  <si>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</si>
  <si>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</si>
  <si>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</si>
  <si>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</si>
  <si>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</si>
  <si>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</si>
  <si>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</si>
  <si>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</si>
  <si>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</si>
  <si>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</si>
  <si>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</si>
  <si>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</si>
  <si>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</si>
  <si>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</si>
  <si>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</si>
  <si>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</si>
  <si>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</si>
  <si>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</si>
  <si>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</si>
  <si>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</si>
  <si>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</si>
  <si>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</si>
  <si>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</si>
  <si>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</si>
  <si>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</si>
  <si>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</si>
  <si>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</si>
  <si>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</si>
  <si>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</si>
  <si>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</si>
  <si>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</si>
  <si>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</si>
  <si>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</si>
  <si>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</si>
  <si>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</si>
  <si>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</si>
  <si>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</si>
  <si>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</si>
  <si>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</si>
  <si>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</si>
  <si>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</si>
  <si>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</si>
  <si>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</si>
  <si>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</si>
  <si>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</si>
  <si>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</si>
  <si>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</si>
  <si>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</si>
  <si>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</si>
  <si>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</si>
  <si>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</si>
  <si>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</si>
  <si>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</si>
  <si>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</si>
  <si>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</si>
  <si>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</si>
  <si>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</si>
  <si>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</si>
  <si>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</si>
  <si>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</si>
  <si>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</si>
  <si>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</si>
  <si>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</si>
  <si>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</si>
  <si>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</si>
  <si>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</si>
  <si>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</si>
  <si>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</si>
  <si>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</si>
  <si>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</si>
  <si>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</si>
  <si>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</si>
  <si>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</si>
  <si>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</si>
  <si>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</si>
  <si>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</si>
  <si>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</si>
  <si>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</si>
  <si>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</si>
  <si>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</si>
  <si>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</si>
  <si>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</si>
  <si>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</si>
  <si>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</si>
  <si>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</si>
  <si>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</si>
  <si>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</si>
  <si>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</si>
  <si>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</si>
  <si>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</si>
  <si>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</si>
  <si>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</si>
  <si>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</si>
  <si>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</si>
  <si>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</si>
  <si>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</si>
  <si>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</si>
  <si>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</si>
  <si>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</si>
  <si>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</si>
  <si>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</si>
  <si>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</si>
  <si>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</si>
  <si>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</si>
  <si>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</si>
  <si>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</si>
  <si>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</si>
  <si>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</si>
  <si>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</si>
  <si>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</si>
  <si>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</si>
  <si>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</si>
  <si>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</si>
  <si>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</si>
  <si>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</si>
  <si>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</si>
  <si>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</si>
  <si>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</si>
  <si>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</si>
  <si>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</si>
  <si>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</si>
  <si>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</si>
  <si>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</si>
  <si>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</si>
  <si>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</si>
  <si>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</si>
  <si>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</si>
  <si>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</si>
  <si>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</si>
  <si>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</si>
  <si>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</si>
  <si>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</si>
  <si>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</si>
  <si>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</si>
  <si>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</si>
  <si>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</si>
  <si>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</si>
  <si>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</si>
  <si>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</si>
  <si>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</si>
  <si>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</si>
  <si>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</si>
  <si>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</si>
  <si>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</si>
  <si>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</si>
  <si>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</si>
  <si>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</si>
  <si>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</si>
  <si>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</si>
  <si>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</si>
  <si>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</si>
  <si>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</si>
  <si>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</si>
  <si>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</si>
  <si>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</si>
  <si>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</si>
  <si>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</si>
  <si>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</si>
  <si>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</si>
  <si>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</si>
  <si>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</si>
  <si>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</si>
  <si>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</si>
  <si>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</si>
  <si>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</si>
  <si>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</si>
  <si>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</si>
  <si>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</si>
  <si>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</si>
  <si>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</si>
  <si>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</si>
  <si>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</si>
  <si>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</si>
  <si>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</si>
  <si>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</si>
  <si>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</si>
  <si>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</si>
  <si>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</si>
  <si>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</si>
  <si>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</si>
  <si>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</si>
  <si>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</si>
  <si>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</si>
  <si>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</si>
  <si>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</si>
  <si>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</si>
  <si>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</si>
  <si>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</si>
  <si>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</si>
  <si>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</si>
  <si>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</si>
  <si>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</si>
  <si>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</si>
  <si>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</si>
  <si>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</si>
  <si>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</si>
  <si>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</si>
  <si>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</si>
  <si>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</si>
  <si>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</si>
  <si>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</si>
  <si>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</si>
  <si>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</si>
  <si>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</si>
  <si>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</si>
  <si>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</si>
  <si>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</si>
  <si>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</si>
  <si>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</si>
  <si>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</si>
  <si>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</si>
  <si>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</si>
  <si>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</si>
  <si>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</si>
  <si>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</si>
  <si>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</si>
  <si>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</si>
  <si>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</si>
  <si>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</si>
  <si>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</si>
  <si>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</si>
  <si>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</si>
  <si>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</si>
  <si>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</si>
  <si>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</si>
  <si>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</si>
  <si>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</si>
  <si>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</si>
  <si>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</si>
  <si>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</si>
  <si>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</si>
  <si>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</si>
  <si>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</si>
  <si>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</si>
  <si>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</si>
  <si>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</si>
  <si>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</si>
  <si>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</si>
  <si>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</si>
  <si>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</si>
  <si>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</si>
  <si>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</si>
  <si>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</si>
  <si>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</si>
  <si>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</si>
  <si>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</si>
  <si>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</si>
  <si>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</si>
  <si>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</si>
  <si>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</si>
  <si>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</si>
  <si>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</si>
  <si>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</si>
  <si>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</si>
  <si>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</si>
  <si>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</si>
  <si>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</si>
  <si>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</si>
  <si>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</si>
  <si>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</si>
  <si>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</si>
  <si>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</si>
  <si>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</si>
  <si>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</si>
  <si>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</si>
  <si>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</si>
  <si>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</si>
  <si>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</si>
  <si>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</si>
  <si>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</si>
  <si>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</si>
  <si>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</si>
  <si>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</si>
  <si>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</si>
  <si>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</si>
  <si>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</si>
  <si>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</si>
  <si>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</si>
  <si>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</si>
  <si>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</si>
  <si>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</si>
  <si>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</si>
  <si>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</si>
  <si>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</si>
  <si>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</si>
  <si>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</si>
  <si>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</si>
  <si>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</si>
  <si>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</si>
  <si>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</si>
  <si>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</si>
  <si>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</si>
  <si>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</si>
  <si>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</si>
  <si>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</si>
  <si>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</si>
  <si>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</si>
  <si>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</si>
  <si>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</si>
  <si>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</si>
  <si>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</si>
  <si>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</si>
  <si>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</si>
  <si>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</si>
  <si>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</si>
  <si>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</si>
  <si>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</si>
  <si>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</si>
  <si>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</si>
  <si>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</si>
  <si>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</si>
  <si>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</si>
  <si>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</si>
  <si>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</si>
  <si>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</si>
  <si>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</si>
  <si>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</si>
  <si>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</si>
  <si>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</si>
  <si>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</si>
  <si>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</si>
  <si>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</si>
  <si>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</si>
  <si>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</si>
  <si>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</si>
  <si>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</si>
  <si>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</si>
  <si>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</si>
  <si>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</si>
  <si>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</si>
  <si>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</si>
  <si>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</si>
  <si>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</si>
  <si>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</si>
  <si>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</si>
  <si>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</si>
  <si>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</si>
  <si>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</si>
  <si>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</si>
  <si>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</si>
  <si>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</si>
  <si>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</si>
  <si>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</si>
  <si>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</si>
  <si>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</si>
  <si>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</si>
  <si>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</si>
  <si>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</si>
  <si>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</si>
  <si>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</si>
  <si>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</si>
  <si>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</si>
  <si>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</si>
  <si>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</si>
  <si>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</si>
  <si>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</si>
  <si>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</si>
  <si>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</si>
  <si>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</si>
  <si>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</si>
  <si>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</si>
  <si>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</si>
  <si>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</si>
  <si>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</si>
  <si>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</si>
  <si>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</si>
  <si>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</si>
  <si>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</si>
  <si>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</si>
  <si>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</si>
  <si>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</si>
  <si>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</si>
  <si>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</si>
  <si>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</si>
  <si>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</si>
  <si>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</si>
  <si>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</si>
  <si>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</si>
  <si>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</si>
  <si>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</si>
  <si>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</si>
  <si>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</si>
  <si>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</si>
  <si>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</si>
  <si>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</si>
  <si>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</si>
  <si>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</si>
  <si>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</si>
  <si>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</si>
  <si>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</si>
  <si>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</si>
  <si>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</si>
  <si>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</si>
  <si>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</si>
  <si>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</si>
  <si>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</si>
  <si>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</si>
  <si>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</si>
  <si>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</si>
  <si>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</si>
  <si>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</si>
  <si>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</si>
  <si>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</si>
  <si>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</si>
  <si>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</si>
  <si>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</si>
  <si>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</si>
  <si>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</si>
  <si>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</si>
  <si>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</si>
  <si>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</si>
  <si>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</si>
  <si>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</si>
  <si>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</si>
  <si>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</si>
  <si>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</si>
  <si>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</si>
  <si>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</si>
  <si>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</si>
  <si>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</si>
  <si>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</si>
  <si>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</si>
  <si>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</si>
  <si>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</si>
  <si>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</si>
  <si>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</si>
  <si>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</si>
  <si>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</si>
  <si>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</si>
  <si>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</si>
  <si>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</si>
  <si>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</si>
  <si>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</si>
  <si>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</si>
  <si>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</si>
  <si>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</si>
  <si>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</si>
  <si>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</si>
  <si>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</si>
  <si>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</si>
  <si>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</si>
  <si>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</si>
  <si>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</si>
  <si>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</si>
  <si>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</si>
  <si>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</si>
  <si>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</si>
  <si>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</si>
  <si>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</si>
  <si>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</si>
  <si>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</si>
  <si>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</si>
  <si>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</si>
  <si>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</si>
  <si>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</si>
  <si>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</si>
  <si>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</si>
  <si>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</si>
  <si>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</si>
  <si>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</si>
  <si>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</si>
  <si>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</si>
  <si>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</si>
  <si>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</si>
  <si>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</si>
  <si>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</si>
  <si>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</si>
  <si>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</si>
  <si>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</si>
  <si>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</si>
  <si>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</si>
  <si>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</si>
  <si>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</si>
  <si>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</si>
  <si>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</si>
  <si>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</si>
  <si>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</si>
  <si>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</si>
  <si>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</si>
  <si>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</si>
  <si>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</si>
  <si>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</si>
  <si>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</si>
  <si>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</si>
  <si>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</si>
  <si>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</si>
  <si>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</si>
  <si>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</si>
  <si>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</si>
  <si>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</si>
  <si>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</si>
  <si>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</si>
  <si>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</si>
  <si>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</si>
  <si>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</si>
  <si>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</si>
  <si>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</si>
  <si>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</si>
  <si>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</si>
  <si>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</si>
  <si>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</si>
  <si>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</si>
  <si>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</si>
  <si>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</si>
  <si>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</si>
  <si>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</si>
  <si>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</si>
  <si>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</si>
  <si>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</si>
  <si>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</si>
  <si>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</si>
  <si>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</si>
  <si>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</si>
  <si>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</si>
  <si>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</si>
  <si>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</si>
  <si>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</si>
  <si>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</si>
  <si>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</si>
  <si>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</si>
  <si>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</si>
  <si>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</si>
  <si>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</si>
  <si>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</si>
  <si>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</si>
  <si>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</si>
  <si>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</si>
  <si>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</si>
  <si>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</si>
  <si>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</si>
  <si>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</si>
  <si>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</si>
  <si>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</si>
  <si>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</si>
  <si>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</si>
  <si>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</si>
  <si>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</si>
  <si>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</si>
  <si>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</si>
  <si>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</si>
  <si>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</si>
  <si>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</si>
  <si>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</si>
  <si>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</si>
  <si>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</si>
  <si>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</si>
  <si>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</si>
  <si>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</si>
  <si>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</si>
  <si>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</si>
  <si>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</si>
  <si>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</si>
  <si>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</si>
  <si>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</si>
  <si>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</si>
  <si>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</si>
  <si>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</si>
  <si>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</si>
  <si>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</si>
  <si>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</si>
  <si>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</si>
  <si>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</si>
  <si>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</si>
  <si>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</si>
  <si>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</si>
  <si>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</si>
  <si>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</si>
  <si>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</si>
  <si>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</si>
  <si>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</si>
  <si>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</si>
  <si>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</si>
  <si>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</si>
  <si>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</si>
  <si>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</si>
  <si>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</si>
  <si>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</si>
  <si>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</si>
  <si>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</si>
  <si>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</si>
  <si>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</si>
  <si>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</si>
  <si>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</si>
  <si>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</si>
  <si>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</si>
  <si>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</si>
  <si>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</si>
  <si>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</si>
  <si>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</si>
  <si>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</si>
  <si>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</si>
  <si>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</si>
  <si>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</si>
  <si>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</si>
  <si>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</si>
  <si>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</si>
  <si>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</si>
  <si>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</si>
  <si>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</si>
  <si>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</si>
  <si>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</si>
  <si>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</si>
  <si>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</si>
  <si>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</si>
  <si>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</si>
  <si>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</si>
  <si>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</si>
  <si>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</si>
  <si>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</si>
  <si>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</si>
  <si>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</si>
  <si>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</si>
  <si>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</si>
  <si>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</si>
  <si>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</si>
  <si>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</si>
  <si>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</si>
  <si>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</si>
  <si>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</si>
  <si>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</si>
  <si>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</si>
  <si>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</si>
  <si>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</si>
  <si>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</si>
  <si>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</si>
  <si>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</si>
  <si>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</si>
  <si>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</si>
  <si>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</si>
  <si>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</si>
  <si>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</si>
  <si>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</si>
  <si>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</si>
  <si>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</si>
  <si>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</si>
  <si>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</si>
  <si>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</si>
  <si>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</si>
  <si>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</si>
  <si>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</si>
  <si>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</si>
  <si>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</si>
  <si>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</si>
  <si>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</si>
  <si>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</si>
  <si>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</si>
  <si>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</si>
  <si>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</si>
  <si>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</si>
  <si>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</si>
  <si>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</si>
  <si>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</si>
  <si>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</si>
  <si>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</si>
  <si>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</si>
  <si>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</si>
  <si>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</si>
  <si>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</si>
  <si>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</si>
  <si>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</si>
  <si>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</si>
  <si>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</si>
  <si>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</si>
  <si>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</si>
  <si>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</si>
  <si>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</si>
  <si>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</si>
  <si>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</si>
  <si>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</si>
  <si>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</si>
  <si>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</si>
  <si>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</si>
  <si>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</si>
  <si>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</si>
  <si>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</si>
  <si>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</si>
  <si>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</si>
  <si>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</si>
  <si>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</si>
  <si>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</si>
  <si>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</si>
  <si>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</si>
  <si>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</si>
  <si>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</si>
  <si>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</si>
  <si>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</si>
  <si>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</si>
  <si>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</si>
  <si>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</si>
  <si>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</si>
  <si>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</si>
  <si>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</si>
  <si>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</si>
  <si>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</si>
  <si>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</si>
  <si>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</si>
  <si>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</si>
  <si>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</si>
  <si>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</si>
  <si>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</si>
  <si>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</si>
  <si>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</si>
  <si>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</si>
  <si>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</si>
  <si>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</si>
  <si>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</si>
  <si>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</si>
  <si>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</si>
  <si>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</si>
  <si>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</si>
  <si>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</si>
  <si>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</si>
  <si>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</si>
  <si>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</si>
  <si>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</si>
  <si>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</si>
  <si>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</si>
  <si>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</si>
  <si>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</si>
  <si>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</si>
  <si>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</si>
  <si>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</si>
  <si>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</si>
  <si>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</si>
  <si>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</si>
  <si>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</si>
  <si>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</si>
  <si>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</si>
  <si>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</si>
  <si>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</si>
  <si>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</si>
  <si>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</si>
  <si>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</si>
  <si>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</si>
  <si>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</si>
  <si>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</si>
  <si>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</si>
  <si>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</si>
  <si>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</si>
  <si>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</si>
  <si>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</si>
  <si>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</si>
  <si>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</si>
  <si>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</si>
  <si>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</si>
  <si>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</si>
  <si>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</si>
  <si>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</si>
  <si>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</si>
  <si>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</si>
  <si>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</si>
  <si>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</si>
  <si>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</si>
  <si>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</si>
  <si>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</si>
  <si>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</si>
  <si>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</si>
  <si>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</si>
  <si>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</si>
  <si>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</si>
  <si>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</si>
  <si>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</si>
  <si>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</si>
  <si>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</si>
  <si>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</si>
  <si>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</si>
  <si>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</si>
  <si>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</si>
  <si>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</si>
  <si>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</si>
  <si>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</si>
  <si>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</si>
  <si>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</si>
  <si>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</si>
  <si>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</si>
  <si>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</si>
  <si>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</si>
  <si>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</si>
  <si>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</si>
  <si>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</si>
  <si>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</si>
  <si>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</si>
  <si>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</si>
  <si>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</si>
  <si>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</si>
  <si>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</si>
  <si>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</si>
  <si>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</si>
  <si>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</si>
  <si>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</si>
  <si>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</si>
  <si>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</si>
  <si>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</si>
  <si>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</si>
  <si>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</si>
  <si>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</si>
  <si>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</si>
  <si>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</si>
  <si>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</si>
  <si>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</si>
  <si>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</si>
  <si>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</si>
  <si>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</si>
  <si>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</si>
  <si>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</si>
  <si>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</si>
  <si>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</si>
  <si>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</si>
  <si>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</si>
  <si>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</si>
  <si>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</si>
  <si>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</si>
  <si>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</si>
  <si>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</si>
  <si>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</si>
  <si>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</si>
  <si>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</si>
  <si>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</si>
  <si>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</si>
  <si>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</si>
  <si>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</si>
  <si>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</si>
  <si>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</si>
  <si>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</si>
  <si>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</si>
  <si>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</si>
  <si>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</si>
  <si>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</si>
  <si>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</si>
  <si>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</si>
  <si>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</si>
  <si>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</si>
  <si>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</si>
  <si>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</si>
  <si>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</si>
  <si>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</si>
  <si>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</si>
  <si>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</si>
  <si>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</si>
  <si>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</si>
  <si>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</si>
  <si>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</si>
  <si>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</si>
  <si>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</si>
  <si>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</si>
  <si>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</si>
  <si>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</si>
  <si>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</si>
  <si>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</si>
  <si>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</si>
  <si>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</si>
  <si>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</si>
  <si>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</si>
  <si>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</si>
  <si>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</si>
  <si>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</si>
  <si>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</si>
  <si>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</si>
  <si>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</si>
  <si>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</si>
  <si>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</si>
  <si>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</si>
  <si>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</si>
  <si>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</si>
  <si>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</si>
  <si>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NEWFIELDS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</si>
</sst>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27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387</v>
      </c>
      <c r="C2" s="21">
        <v>387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-5003.9799999999996</v>
      </c>
      <c r="G9" s="18"/>
      <c r="H9" s="18"/>
      <c r="I9" s="18"/>
      <c r="J9" s="67">
        <f>SUM(I439)</f>
        <v>82894.89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348685.79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3968.51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347650.32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82894.89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15575.48</v>
      </c>
      <c r="G22" s="18">
        <v>-10140.74</v>
      </c>
      <c r="H22" s="18">
        <v>-5434.74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18122.68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43765.99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141821.07999999999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219285.22999999998</v>
      </c>
      <c r="G32" s="41">
        <f>SUM(G22:G31)</f>
        <v>-10140.74</v>
      </c>
      <c r="H32" s="41">
        <f>SUM(H22:H31)</f>
        <v>-5434.74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10140.74</v>
      </c>
      <c r="H48" s="18">
        <v>5434.74</v>
      </c>
      <c r="I48" s="18"/>
      <c r="J48" s="13">
        <f>SUM(I459)</f>
        <v>82894.89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118365.09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128365.09</v>
      </c>
      <c r="G51" s="41">
        <f>SUM(G35:G50)</f>
        <v>10140.74</v>
      </c>
      <c r="H51" s="41">
        <f>SUM(H35:H50)</f>
        <v>5434.74</v>
      </c>
      <c r="I51" s="41">
        <f>SUM(I35:I50)</f>
        <v>0</v>
      </c>
      <c r="J51" s="41">
        <f>SUM(J35:J50)</f>
        <v>82894.89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347650.31999999995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82894.89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1800174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1800174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596.91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25382.48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14851.16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31569.8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32166.71</v>
      </c>
      <c r="G111" s="41">
        <f>SUM(G96:G110)</f>
        <v>25382.48</v>
      </c>
      <c r="H111" s="41">
        <f>SUM(H96:H110)</f>
        <v>14851.16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1832340.71</v>
      </c>
      <c r="G112" s="41">
        <f>G60+G111</f>
        <v>25382.48</v>
      </c>
      <c r="H112" s="41">
        <f>H60+H79+H94+H111</f>
        <v>14851.16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255587.84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231114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486701.83999999997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486701.83999999997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18372.14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18372.14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18372.14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2337414.69</v>
      </c>
      <c r="G193" s="47">
        <f>G112+G140+G169+G192</f>
        <v>25382.48</v>
      </c>
      <c r="H193" s="47">
        <f>H112+H140+H169+H192</f>
        <v>14851.16</v>
      </c>
      <c r="I193" s="47">
        <f>I112+I140+I169+I192</f>
        <v>0</v>
      </c>
      <c r="J193" s="47">
        <f>J112+J140+J192</f>
        <v>20000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751442.5</v>
      </c>
      <c r="G197" s="18">
        <v>288008.07</v>
      </c>
      <c r="H197" s="18">
        <v>150.91999999999999</v>
      </c>
      <c r="I197" s="18">
        <v>25410.31</v>
      </c>
      <c r="J197" s="18">
        <v>4591.92</v>
      </c>
      <c r="K197" s="18"/>
      <c r="L197" s="19">
        <f>SUM(F197:K197)</f>
        <v>1069603.72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233773.89</v>
      </c>
      <c r="G198" s="18">
        <v>77749.399999999994</v>
      </c>
      <c r="H198" s="18">
        <v>50019.25</v>
      </c>
      <c r="I198" s="18">
        <v>2386.2199999999998</v>
      </c>
      <c r="J198" s="18">
        <v>5652.13</v>
      </c>
      <c r="K198" s="18"/>
      <c r="L198" s="19">
        <f>SUM(F198:K198)</f>
        <v>369580.89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1950</v>
      </c>
      <c r="G200" s="18"/>
      <c r="H200" s="18"/>
      <c r="I200" s="18"/>
      <c r="J200" s="18"/>
      <c r="K200" s="18">
        <v>4550</v>
      </c>
      <c r="L200" s="19">
        <f>SUM(F200:K200)</f>
        <v>6500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174064.27</v>
      </c>
      <c r="G202" s="18">
        <v>63588.57</v>
      </c>
      <c r="H202" s="18">
        <v>9425.2800000000007</v>
      </c>
      <c r="I202" s="18">
        <v>1903.09</v>
      </c>
      <c r="J202" s="18"/>
      <c r="K202" s="18"/>
      <c r="L202" s="19">
        <f t="shared" ref="L202:L208" si="0">SUM(F202:K202)</f>
        <v>248981.21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27987.18</v>
      </c>
      <c r="G203" s="18">
        <v>7246.08</v>
      </c>
      <c r="H203" s="18">
        <v>12091.64</v>
      </c>
      <c r="I203" s="18">
        <v>10072.26</v>
      </c>
      <c r="J203" s="18">
        <v>7708.35</v>
      </c>
      <c r="K203" s="18"/>
      <c r="L203" s="19">
        <f t="shared" si="0"/>
        <v>65105.51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4292.16</v>
      </c>
      <c r="G204" s="18">
        <v>0</v>
      </c>
      <c r="H204" s="18">
        <v>56226.78</v>
      </c>
      <c r="I204" s="18"/>
      <c r="J204" s="18"/>
      <c r="K204" s="18"/>
      <c r="L204" s="19">
        <f t="shared" si="0"/>
        <v>60518.94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138221</v>
      </c>
      <c r="G205" s="18">
        <v>60501.67</v>
      </c>
      <c r="H205" s="18">
        <v>16411.509999999998</v>
      </c>
      <c r="I205" s="18">
        <v>1618.64</v>
      </c>
      <c r="J205" s="18">
        <v>2973.24</v>
      </c>
      <c r="K205" s="18">
        <v>520</v>
      </c>
      <c r="L205" s="19">
        <f t="shared" si="0"/>
        <v>220246.06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42915.199999999997</v>
      </c>
      <c r="G207" s="18">
        <v>10864.36</v>
      </c>
      <c r="H207" s="18">
        <v>83062.61</v>
      </c>
      <c r="I207" s="18">
        <v>61609.74</v>
      </c>
      <c r="J207" s="18">
        <v>7064.94</v>
      </c>
      <c r="K207" s="18"/>
      <c r="L207" s="19">
        <f t="shared" si="0"/>
        <v>205516.84999999998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56510.76</v>
      </c>
      <c r="I208" s="18"/>
      <c r="J208" s="18"/>
      <c r="K208" s="18"/>
      <c r="L208" s="19">
        <f t="shared" si="0"/>
        <v>56510.76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1374646.1999999997</v>
      </c>
      <c r="G211" s="41">
        <f t="shared" si="1"/>
        <v>507958.14999999997</v>
      </c>
      <c r="H211" s="41">
        <f t="shared" si="1"/>
        <v>283898.75</v>
      </c>
      <c r="I211" s="41">
        <f t="shared" si="1"/>
        <v>103000.26000000001</v>
      </c>
      <c r="J211" s="41">
        <f t="shared" si="1"/>
        <v>27990.579999999998</v>
      </c>
      <c r="K211" s="41">
        <f t="shared" si="1"/>
        <v>5070</v>
      </c>
      <c r="L211" s="41">
        <f t="shared" si="1"/>
        <v>2302563.9399999995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1374646.1999999997</v>
      </c>
      <c r="G257" s="41">
        <f t="shared" si="8"/>
        <v>507958.14999999997</v>
      </c>
      <c r="H257" s="41">
        <f t="shared" si="8"/>
        <v>283898.75</v>
      </c>
      <c r="I257" s="41">
        <f t="shared" si="8"/>
        <v>103000.26000000001</v>
      </c>
      <c r="J257" s="41">
        <f t="shared" si="8"/>
        <v>27990.579999999998</v>
      </c>
      <c r="K257" s="41">
        <f t="shared" si="8"/>
        <v>5070</v>
      </c>
      <c r="L257" s="41">
        <f t="shared" si="8"/>
        <v>2302563.9399999995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1374646.1999999997</v>
      </c>
      <c r="G271" s="42">
        <f t="shared" si="11"/>
        <v>507958.14999999997</v>
      </c>
      <c r="H271" s="42">
        <f t="shared" si="11"/>
        <v>283898.75</v>
      </c>
      <c r="I271" s="42">
        <f t="shared" si="11"/>
        <v>103000.26000000001</v>
      </c>
      <c r="J271" s="42">
        <f t="shared" si="11"/>
        <v>27990.579999999998</v>
      </c>
      <c r="K271" s="42">
        <f t="shared" si="11"/>
        <v>25070</v>
      </c>
      <c r="L271" s="42">
        <f t="shared" si="11"/>
        <v>2322563.9399999995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15490.41</v>
      </c>
      <c r="J276" s="18"/>
      <c r="K276" s="18"/>
      <c r="L276" s="19">
        <f>SUM(F276:K276)</f>
        <v>15490.41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43</v>
      </c>
      <c r="J277" s="18"/>
      <c r="K277" s="18"/>
      <c r="L277" s="19">
        <f>SUM(F277:K277)</f>
        <v>43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15533.41</v>
      </c>
      <c r="J290" s="42">
        <f t="shared" si="13"/>
        <v>0</v>
      </c>
      <c r="K290" s="42">
        <f t="shared" si="13"/>
        <v>0</v>
      </c>
      <c r="L290" s="41">
        <f t="shared" si="13"/>
        <v>15533.41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15533.41</v>
      </c>
      <c r="J338" s="41">
        <f t="shared" si="20"/>
        <v>0</v>
      </c>
      <c r="K338" s="41">
        <f t="shared" si="20"/>
        <v>0</v>
      </c>
      <c r="L338" s="41">
        <f t="shared" si="20"/>
        <v>15533.41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15533.41</v>
      </c>
      <c r="J352" s="41">
        <f>J338</f>
        <v>0</v>
      </c>
      <c r="K352" s="47">
        <f>K338+K351</f>
        <v>0</v>
      </c>
      <c r="L352" s="41">
        <f>L338+L351</f>
        <v>15533.41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3998.4</v>
      </c>
      <c r="G358" s="18">
        <v>305.88</v>
      </c>
      <c r="H358" s="18"/>
      <c r="I358" s="18">
        <v>15298.05</v>
      </c>
      <c r="J358" s="18"/>
      <c r="K358" s="18"/>
      <c r="L358" s="13">
        <f>SUM(F358:K358)</f>
        <v>19602.329999999998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3998.4</v>
      </c>
      <c r="G362" s="47">
        <f t="shared" si="22"/>
        <v>305.88</v>
      </c>
      <c r="H362" s="47">
        <f t="shared" si="22"/>
        <v>0</v>
      </c>
      <c r="I362" s="47">
        <f t="shared" si="22"/>
        <v>15298.05</v>
      </c>
      <c r="J362" s="47">
        <f t="shared" si="22"/>
        <v>0</v>
      </c>
      <c r="K362" s="47">
        <f t="shared" si="22"/>
        <v>0</v>
      </c>
      <c r="L362" s="47">
        <f t="shared" si="22"/>
        <v>19602.329999999998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15298.05</v>
      </c>
      <c r="G367" s="18"/>
      <c r="H367" s="18"/>
      <c r="I367" s="56">
        <f>SUM(F367:H367)</f>
        <v>15298.05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15298.05</v>
      </c>
      <c r="G369" s="47">
        <f>SUM(G367:G368)</f>
        <v>0</v>
      </c>
      <c r="H369" s="47">
        <f>SUM(H367:H368)</f>
        <v>0</v>
      </c>
      <c r="I369" s="47">
        <f>SUM(I367:I368)</f>
        <v>15298.05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/>
      <c r="I396" s="18"/>
      <c r="J396" s="24" t="s">
        <v>289</v>
      </c>
      <c r="K396" s="24" t="s">
        <v>289</v>
      </c>
      <c r="L396" s="56">
        <f t="shared" si="26"/>
        <v>10000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82894.89</v>
      </c>
      <c r="G439" s="18"/>
      <c r="H439" s="18"/>
      <c r="I439" s="56">
        <f t="shared" ref="I439:I445" si="33">SUM(F439:H439)</f>
        <v>82894.89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82894.89</v>
      </c>
      <c r="G446" s="13">
        <f>SUM(G439:G445)</f>
        <v>0</v>
      </c>
      <c r="H446" s="13">
        <f>SUM(H439:H445)</f>
        <v>0</v>
      </c>
      <c r="I446" s="13">
        <f>SUM(I439:I445)</f>
        <v>82894.89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82894.89</v>
      </c>
      <c r="G459" s="18"/>
      <c r="H459" s="18"/>
      <c r="I459" s="56">
        <f t="shared" si="34"/>
        <v>82894.89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82894.89</v>
      </c>
      <c r="G460" s="83">
        <f>SUM(G454:G459)</f>
        <v>0</v>
      </c>
      <c r="H460" s="83">
        <f>SUM(H454:H459)</f>
        <v>0</v>
      </c>
      <c r="I460" s="83">
        <f>SUM(I454:I459)</f>
        <v>82894.89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82894.89</v>
      </c>
      <c r="G461" s="42">
        <f>G452+G460</f>
        <v>0</v>
      </c>
      <c r="H461" s="42">
        <f>H452+H460</f>
        <v>0</v>
      </c>
      <c r="I461" s="42">
        <f>I452+I460</f>
        <v>82894.89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113514.34</v>
      </c>
      <c r="G465" s="18">
        <v>4360.59</v>
      </c>
      <c r="H465" s="18">
        <v>6116.99</v>
      </c>
      <c r="I465" s="18"/>
      <c r="J465" s="18">
        <v>62894.89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2337414.69</v>
      </c>
      <c r="G468" s="18">
        <v>25382.48</v>
      </c>
      <c r="H468" s="18">
        <v>14851.16</v>
      </c>
      <c r="I468" s="18"/>
      <c r="J468" s="18">
        <v>20000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2337414.69</v>
      </c>
      <c r="G470" s="53">
        <f>SUM(G468:G469)</f>
        <v>25382.48</v>
      </c>
      <c r="H470" s="53">
        <f>SUM(H468:H469)</f>
        <v>14851.16</v>
      </c>
      <c r="I470" s="53">
        <f>SUM(I468:I469)</f>
        <v>0</v>
      </c>
      <c r="J470" s="53">
        <f>SUM(J468:J469)</f>
        <v>20000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2322563.94</v>
      </c>
      <c r="G472" s="18">
        <v>19602.330000000002</v>
      </c>
      <c r="H472" s="18">
        <v>15533.41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2322563.94</v>
      </c>
      <c r="G474" s="53">
        <f>SUM(G472:G473)</f>
        <v>19602.330000000002</v>
      </c>
      <c r="H474" s="53">
        <f>SUM(H472:H473)</f>
        <v>15533.41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128365.08999999985</v>
      </c>
      <c r="G476" s="53">
        <f>(G465+G470)- G474</f>
        <v>10140.739999999998</v>
      </c>
      <c r="H476" s="53">
        <f>(H465+H470)- H474</f>
        <v>5434.7400000000016</v>
      </c>
      <c r="I476" s="53">
        <f>(I465+I470)- I474</f>
        <v>0</v>
      </c>
      <c r="J476" s="53">
        <f>(J465+J470)- J474</f>
        <v>82894.89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233773.89</v>
      </c>
      <c r="G521" s="18">
        <v>77752.149999999994</v>
      </c>
      <c r="H521" s="18">
        <v>50019.25</v>
      </c>
      <c r="I521" s="18">
        <v>2386.2199999999998</v>
      </c>
      <c r="J521" s="18">
        <v>5652.13</v>
      </c>
      <c r="K521" s="18"/>
      <c r="L521" s="88">
        <f>SUM(F521:K521)</f>
        <v>369583.64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233773.89</v>
      </c>
      <c r="G524" s="108">
        <f t="shared" ref="G524:L524" si="36">SUM(G521:G523)</f>
        <v>77752.149999999994</v>
      </c>
      <c r="H524" s="108">
        <f t="shared" si="36"/>
        <v>50019.25</v>
      </c>
      <c r="I524" s="108">
        <f t="shared" si="36"/>
        <v>2386.2199999999998</v>
      </c>
      <c r="J524" s="108">
        <f t="shared" si="36"/>
        <v>5652.13</v>
      </c>
      <c r="K524" s="108">
        <f t="shared" si="36"/>
        <v>0</v>
      </c>
      <c r="L524" s="89">
        <f t="shared" si="36"/>
        <v>369583.64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174064.27</v>
      </c>
      <c r="G526" s="18">
        <v>63588.57</v>
      </c>
      <c r="H526" s="18">
        <v>9425.2800000000007</v>
      </c>
      <c r="I526" s="18">
        <v>1903.09</v>
      </c>
      <c r="J526" s="18"/>
      <c r="K526" s="18"/>
      <c r="L526" s="88">
        <f>SUM(F526:K526)</f>
        <v>248981.21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174064.27</v>
      </c>
      <c r="G529" s="89">
        <f t="shared" ref="G529:L529" si="37">SUM(G526:G528)</f>
        <v>63588.57</v>
      </c>
      <c r="H529" s="89">
        <f t="shared" si="37"/>
        <v>9425.2800000000007</v>
      </c>
      <c r="I529" s="89">
        <f t="shared" si="37"/>
        <v>1903.09</v>
      </c>
      <c r="J529" s="89">
        <f t="shared" si="37"/>
        <v>0</v>
      </c>
      <c r="K529" s="89">
        <f t="shared" si="37"/>
        <v>0</v>
      </c>
      <c r="L529" s="89">
        <f t="shared" si="37"/>
        <v>248981.21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23497.57</v>
      </c>
      <c r="G531" s="18">
        <v>10286.09</v>
      </c>
      <c r="H531" s="18">
        <v>2789.96</v>
      </c>
      <c r="I531" s="18">
        <v>275.17</v>
      </c>
      <c r="J531" s="18">
        <v>505.45</v>
      </c>
      <c r="K531" s="18">
        <v>88.4</v>
      </c>
      <c r="L531" s="88">
        <f>SUM(F531:K531)</f>
        <v>37442.639999999999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23497.57</v>
      </c>
      <c r="G534" s="89">
        <f t="shared" ref="G534:L534" si="38">SUM(G531:G533)</f>
        <v>10286.09</v>
      </c>
      <c r="H534" s="89">
        <f t="shared" si="38"/>
        <v>2789.96</v>
      </c>
      <c r="I534" s="89">
        <f t="shared" si="38"/>
        <v>275.17</v>
      </c>
      <c r="J534" s="89">
        <f t="shared" si="38"/>
        <v>505.45</v>
      </c>
      <c r="K534" s="89">
        <f t="shared" si="38"/>
        <v>88.4</v>
      </c>
      <c r="L534" s="89">
        <f t="shared" si="38"/>
        <v>37442.639999999999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2604</v>
      </c>
      <c r="I536" s="18"/>
      <c r="J536" s="18"/>
      <c r="K536" s="18"/>
      <c r="L536" s="88">
        <f>SUM(F536:K536)</f>
        <v>2604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2604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2604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525</v>
      </c>
      <c r="I541" s="18"/>
      <c r="J541" s="18"/>
      <c r="K541" s="18"/>
      <c r="L541" s="88">
        <f>SUM(F541:K541)</f>
        <v>525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431335.73000000004</v>
      </c>
      <c r="G545" s="89">
        <f t="shared" ref="G545:L545" si="41">G524+G529+G534+G539+G544</f>
        <v>151626.81</v>
      </c>
      <c r="H545" s="89">
        <f t="shared" si="41"/>
        <v>65363.49</v>
      </c>
      <c r="I545" s="89">
        <f t="shared" si="41"/>
        <v>4564.4799999999996</v>
      </c>
      <c r="J545" s="89">
        <f t="shared" si="41"/>
        <v>6157.58</v>
      </c>
      <c r="K545" s="89">
        <f t="shared" si="41"/>
        <v>88.4</v>
      </c>
      <c r="L545" s="89">
        <f t="shared" si="41"/>
        <v>659136.49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369583.64</v>
      </c>
      <c r="G549" s="87">
        <f>L526</f>
        <v>248981.21</v>
      </c>
      <c r="H549" s="87">
        <f>L531</f>
        <v>37442.639999999999</v>
      </c>
      <c r="I549" s="87">
        <f>L536</f>
        <v>2604</v>
      </c>
      <c r="J549" s="87">
        <f>L541</f>
        <v>525</v>
      </c>
      <c r="K549" s="87">
        <f>SUM(F549:J549)</f>
        <v>659136.49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369583.64</v>
      </c>
      <c r="G552" s="89">
        <f t="shared" si="42"/>
        <v>248981.21</v>
      </c>
      <c r="H552" s="89">
        <f t="shared" si="42"/>
        <v>37442.639999999999</v>
      </c>
      <c r="I552" s="89">
        <f t="shared" si="42"/>
        <v>2604</v>
      </c>
      <c r="J552" s="89">
        <f t="shared" si="42"/>
        <v>525</v>
      </c>
      <c r="K552" s="89">
        <f t="shared" si="42"/>
        <v>659136.49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10005</v>
      </c>
      <c r="G579" s="18"/>
      <c r="H579" s="18"/>
      <c r="I579" s="87">
        <f t="shared" si="47"/>
        <v>10005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52891.199999999997</v>
      </c>
      <c r="I591" s="18"/>
      <c r="J591" s="18"/>
      <c r="K591" s="104">
        <f t="shared" ref="K591:K597" si="48">SUM(H591:J591)</f>
        <v>52891.199999999997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525</v>
      </c>
      <c r="I592" s="18"/>
      <c r="J592" s="18"/>
      <c r="K592" s="104">
        <f t="shared" si="48"/>
        <v>525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3094.56</v>
      </c>
      <c r="I595" s="18"/>
      <c r="J595" s="18"/>
      <c r="K595" s="104">
        <f t="shared" si="48"/>
        <v>3094.56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56510.759999999995</v>
      </c>
      <c r="I598" s="108">
        <f>SUM(I591:I597)</f>
        <v>0</v>
      </c>
      <c r="J598" s="108">
        <f>SUM(J591:J597)</f>
        <v>0</v>
      </c>
      <c r="K598" s="108">
        <f>SUM(K591:K597)</f>
        <v>56510.759999999995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27990.58</v>
      </c>
      <c r="I604" s="18"/>
      <c r="J604" s="18"/>
      <c r="K604" s="104">
        <f>SUM(H604:J604)</f>
        <v>27990.58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27990.58</v>
      </c>
      <c r="I605" s="108">
        <f>SUM(I602:I604)</f>
        <v>0</v>
      </c>
      <c r="J605" s="108">
        <f>SUM(J602:J604)</f>
        <v>0</v>
      </c>
      <c r="K605" s="108">
        <f>SUM(K602:K604)</f>
        <v>27990.58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347650.32</v>
      </c>
      <c r="H617" s="109">
        <f>SUM(F52)</f>
        <v>347650.31999999995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82894.89</v>
      </c>
      <c r="H621" s="109">
        <f>SUM(J52)</f>
        <v>82894.89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128365.09</v>
      </c>
      <c r="H622" s="109">
        <f>F476</f>
        <v>128365.08999999985</v>
      </c>
      <c r="I622" s="121" t="s">
        <v>101</v>
      </c>
      <c r="J622" s="109">
        <f t="shared" ref="J622:J655" si="50">G622-H622</f>
        <v>1.4551915228366852E-10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10140.74</v>
      </c>
      <c r="H623" s="109">
        <f>G476</f>
        <v>10140.739999999998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5434.74</v>
      </c>
      <c r="H624" s="109">
        <f>H476</f>
        <v>5434.7400000000016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82894.89</v>
      </c>
      <c r="H626" s="109">
        <f>J476</f>
        <v>82894.89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2337414.69</v>
      </c>
      <c r="H627" s="104">
        <f>SUM(F468)</f>
        <v>2337414.69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25382.48</v>
      </c>
      <c r="H628" s="104">
        <f>SUM(G468)</f>
        <v>25382.48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14851.16</v>
      </c>
      <c r="H629" s="104">
        <f>SUM(H468)</f>
        <v>14851.16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20000</v>
      </c>
      <c r="H631" s="104">
        <f>SUM(J468)</f>
        <v>20000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2322563.9399999995</v>
      </c>
      <c r="H632" s="104">
        <f>SUM(F472)</f>
        <v>2322563.94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15533.41</v>
      </c>
      <c r="H633" s="104">
        <f>SUM(H472)</f>
        <v>15533.41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15298.05</v>
      </c>
      <c r="H634" s="104">
        <f>I369</f>
        <v>15298.05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19602.329999999998</v>
      </c>
      <c r="H635" s="104">
        <f>SUM(G472)</f>
        <v>19602.330000000002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20000</v>
      </c>
      <c r="H637" s="164">
        <f>SUM(J468)</f>
        <v>20000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82894.89</v>
      </c>
      <c r="H639" s="104">
        <f>SUM(F461)</f>
        <v>82894.89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82894.89</v>
      </c>
      <c r="H642" s="104">
        <f>SUM(I461)</f>
        <v>82894.89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20000</v>
      </c>
      <c r="H646" s="104">
        <f>L408</f>
        <v>20000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56510.759999999995</v>
      </c>
      <c r="H647" s="104">
        <f>L208+L226+L244</f>
        <v>56510.76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27990.58</v>
      </c>
      <c r="H648" s="104">
        <f>(J257+J338)-(J255+J336)</f>
        <v>27990.579999999998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56510.76</v>
      </c>
      <c r="H649" s="104">
        <f>H598</f>
        <v>56510.759999999995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2337699.6799999997</v>
      </c>
      <c r="G660" s="19">
        <f>(L229+L309+L359)</f>
        <v>0</v>
      </c>
      <c r="H660" s="19">
        <f>(L247+L328+L360)</f>
        <v>0</v>
      </c>
      <c r="I660" s="19">
        <f>SUM(F660:H660)</f>
        <v>2337699.6799999997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25382.48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25382.48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56510.76</v>
      </c>
      <c r="G662" s="19">
        <f>(L226+L306)-(J226+J306)</f>
        <v>0</v>
      </c>
      <c r="H662" s="19">
        <f>(L244+L325)-(J244+J325)</f>
        <v>0</v>
      </c>
      <c r="I662" s="19">
        <f>SUM(F662:H662)</f>
        <v>56510.76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37995.58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37995.58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2217810.86</v>
      </c>
      <c r="G664" s="19">
        <f>G660-SUM(G661:G663)</f>
        <v>0</v>
      </c>
      <c r="H664" s="19">
        <f>H660-SUM(H661:H663)</f>
        <v>0</v>
      </c>
      <c r="I664" s="19">
        <f>I660-SUM(I661:I663)</f>
        <v>2217810.86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138.19</v>
      </c>
      <c r="G665" s="248"/>
      <c r="H665" s="248"/>
      <c r="I665" s="19">
        <f>SUM(F665:H665)</f>
        <v>138.19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16049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16049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16049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16049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51" sqref="B5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NEWFIELDS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751442.5</v>
      </c>
      <c r="C9" s="229">
        <f>'DOE25'!G197+'DOE25'!G215+'DOE25'!G233+'DOE25'!G276+'DOE25'!G295+'DOE25'!G314</f>
        <v>288008.07</v>
      </c>
    </row>
    <row r="10" spans="1:3" x14ac:dyDescent="0.2">
      <c r="A10" t="s">
        <v>779</v>
      </c>
      <c r="B10" s="240">
        <v>675611.53</v>
      </c>
      <c r="C10" s="240">
        <v>258944.06</v>
      </c>
    </row>
    <row r="11" spans="1:3" x14ac:dyDescent="0.2">
      <c r="A11" t="s">
        <v>780</v>
      </c>
      <c r="B11" s="240">
        <v>56536.89</v>
      </c>
      <c r="C11" s="240">
        <v>21669.1</v>
      </c>
    </row>
    <row r="12" spans="1:3" x14ac:dyDescent="0.2">
      <c r="A12" t="s">
        <v>781</v>
      </c>
      <c r="B12" s="240">
        <v>19294.080000000002</v>
      </c>
      <c r="C12" s="240">
        <v>7394.91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751442.5</v>
      </c>
      <c r="C13" s="231">
        <f>SUM(C10:C12)</f>
        <v>288008.06999999995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233773.89</v>
      </c>
      <c r="C18" s="229">
        <f>'DOE25'!G198+'DOE25'!G216+'DOE25'!G234+'DOE25'!G277+'DOE25'!G296+'DOE25'!G315</f>
        <v>77749.399999999994</v>
      </c>
    </row>
    <row r="19" spans="1:3" x14ac:dyDescent="0.2">
      <c r="A19" t="s">
        <v>779</v>
      </c>
      <c r="B19" s="240">
        <v>102058.64</v>
      </c>
      <c r="C19" s="240">
        <v>33943.050000000003</v>
      </c>
    </row>
    <row r="20" spans="1:3" x14ac:dyDescent="0.2">
      <c r="A20" t="s">
        <v>780</v>
      </c>
      <c r="B20" s="240">
        <v>124664.59</v>
      </c>
      <c r="C20" s="240">
        <v>41461.410000000003</v>
      </c>
    </row>
    <row r="21" spans="1:3" x14ac:dyDescent="0.2">
      <c r="A21" t="s">
        <v>781</v>
      </c>
      <c r="B21" s="240">
        <v>7050.66</v>
      </c>
      <c r="C21" s="240">
        <v>2344.94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233773.88999999998</v>
      </c>
      <c r="C22" s="231">
        <f>SUM(C19:C21)</f>
        <v>77749.400000000009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1950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1950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1950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NEWFIELDS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1445684.6099999999</v>
      </c>
      <c r="D5" s="20">
        <f>SUM('DOE25'!L197:L200)+SUM('DOE25'!L215:L218)+SUM('DOE25'!L233:L236)-F5-G5</f>
        <v>1430890.5599999998</v>
      </c>
      <c r="E5" s="243"/>
      <c r="F5" s="255">
        <f>SUM('DOE25'!J197:J200)+SUM('DOE25'!J215:J218)+SUM('DOE25'!J233:J236)</f>
        <v>10244.049999999999</v>
      </c>
      <c r="G5" s="53">
        <f>SUM('DOE25'!K197:K200)+SUM('DOE25'!K215:K218)+SUM('DOE25'!K233:K236)</f>
        <v>4550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248981.21</v>
      </c>
      <c r="D6" s="20">
        <f>'DOE25'!L202+'DOE25'!L220+'DOE25'!L238-F6-G6</f>
        <v>248981.21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65105.51</v>
      </c>
      <c r="D7" s="20">
        <f>'DOE25'!L203+'DOE25'!L221+'DOE25'!L239-F7-G7</f>
        <v>57397.16</v>
      </c>
      <c r="E7" s="243"/>
      <c r="F7" s="255">
        <f>'DOE25'!J203+'DOE25'!J221+'DOE25'!J239</f>
        <v>7708.35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50724.380000000005</v>
      </c>
      <c r="D8" s="243"/>
      <c r="E8" s="20">
        <f>'DOE25'!L204+'DOE25'!L222+'DOE25'!L240-F8-G8-D9-D11</f>
        <v>50724.380000000005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3222.78</v>
      </c>
      <c r="D9" s="244">
        <v>3222.78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7050</v>
      </c>
      <c r="D10" s="243"/>
      <c r="E10" s="244">
        <v>7050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6571.78</v>
      </c>
      <c r="D11" s="244">
        <v>6571.78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220246.06</v>
      </c>
      <c r="D12" s="20">
        <f>'DOE25'!L205+'DOE25'!L223+'DOE25'!L241-F12-G12</f>
        <v>216752.82</v>
      </c>
      <c r="E12" s="243"/>
      <c r="F12" s="255">
        <f>'DOE25'!J205+'DOE25'!J223+'DOE25'!J241</f>
        <v>2973.24</v>
      </c>
      <c r="G12" s="53">
        <f>'DOE25'!K205+'DOE25'!K223+'DOE25'!K241</f>
        <v>520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205516.84999999998</v>
      </c>
      <c r="D14" s="20">
        <f>'DOE25'!L207+'DOE25'!L225+'DOE25'!L243-F14-G14</f>
        <v>198451.90999999997</v>
      </c>
      <c r="E14" s="243"/>
      <c r="F14" s="255">
        <f>'DOE25'!J207+'DOE25'!J225+'DOE25'!J243</f>
        <v>7064.94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56510.76</v>
      </c>
      <c r="D15" s="20">
        <f>'DOE25'!L208+'DOE25'!L226+'DOE25'!L244-F15-G15</f>
        <v>56510.76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4304.2799999999988</v>
      </c>
      <c r="D29" s="20">
        <f>'DOE25'!L358+'DOE25'!L359+'DOE25'!L360-'DOE25'!I367-F29-G29</f>
        <v>4304.2799999999988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15533.41</v>
      </c>
      <c r="D31" s="20">
        <f>'DOE25'!L290+'DOE25'!L309+'DOE25'!L328+'DOE25'!L333+'DOE25'!L334+'DOE25'!L335-F31-G31</f>
        <v>15533.41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2238616.6699999995</v>
      </c>
      <c r="E33" s="246">
        <f>SUM(E5:E31)</f>
        <v>57774.380000000005</v>
      </c>
      <c r="F33" s="246">
        <f>SUM(F5:F31)</f>
        <v>27990.579999999998</v>
      </c>
      <c r="G33" s="246">
        <f>SUM(G5:G31)</f>
        <v>5070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57774.380000000005</v>
      </c>
      <c r="E35" s="249"/>
    </row>
    <row r="36" spans="2:8" ht="12" thickTop="1" x14ac:dyDescent="0.2">
      <c r="B36" t="s">
        <v>815</v>
      </c>
      <c r="D36" s="20">
        <f>D33</f>
        <v>2238616.6699999995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-5003.9799999999996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82894.89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348685.79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3968.51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347650.32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82894.89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15575.48</v>
      </c>
      <c r="D21" s="95">
        <f>'DOE25'!G22</f>
        <v>-10140.74</v>
      </c>
      <c r="E21" s="95">
        <f>'DOE25'!H22</f>
        <v>-5434.74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18122.68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43765.99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141821.07999999999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219285.22999999998</v>
      </c>
      <c r="D31" s="41">
        <f>SUM(D21:D30)</f>
        <v>-10140.74</v>
      </c>
      <c r="E31" s="41">
        <f>SUM(E21:E30)</f>
        <v>-5434.74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10140.74</v>
      </c>
      <c r="E47" s="95">
        <f>'DOE25'!H48</f>
        <v>5434.74</v>
      </c>
      <c r="F47" s="95">
        <f>'DOE25'!I48</f>
        <v>0</v>
      </c>
      <c r="G47" s="95">
        <f>'DOE25'!J48</f>
        <v>82894.89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118365.09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128365.09</v>
      </c>
      <c r="D50" s="41">
        <f>SUM(D34:D49)</f>
        <v>10140.74</v>
      </c>
      <c r="E50" s="41">
        <f>SUM(E34:E49)</f>
        <v>5434.74</v>
      </c>
      <c r="F50" s="41">
        <f>SUM(F34:F49)</f>
        <v>0</v>
      </c>
      <c r="G50" s="41">
        <f>SUM(G34:G49)</f>
        <v>82894.89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347650.31999999995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82894.89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1800174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596.91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25382.48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31569.8</v>
      </c>
      <c r="D61" s="95">
        <f>SUM('DOE25'!G98:G110)</f>
        <v>0</v>
      </c>
      <c r="E61" s="95">
        <f>SUM('DOE25'!H98:H110)</f>
        <v>14851.16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32166.71</v>
      </c>
      <c r="D62" s="130">
        <f>SUM(D57:D61)</f>
        <v>25382.48</v>
      </c>
      <c r="E62" s="130">
        <f>SUM(E57:E61)</f>
        <v>14851.16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1832340.71</v>
      </c>
      <c r="D63" s="22">
        <f>D56+D62</f>
        <v>25382.48</v>
      </c>
      <c r="E63" s="22">
        <f>E56+E62</f>
        <v>14851.16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255587.84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231114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486701.83999999997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486701.83999999997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18372.14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18372.14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2337414.69</v>
      </c>
      <c r="D104" s="86">
        <f>D63+D81+D91+D103</f>
        <v>25382.48</v>
      </c>
      <c r="E104" s="86">
        <f>E63+E81+E91+E103</f>
        <v>14851.16</v>
      </c>
      <c r="F104" s="86">
        <f>F63+F81+F91+F103</f>
        <v>0</v>
      </c>
      <c r="G104" s="86">
        <f>G63+G81+G103</f>
        <v>20000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1069603.72</v>
      </c>
      <c r="D109" s="24" t="s">
        <v>289</v>
      </c>
      <c r="E109" s="95">
        <f>('DOE25'!L276)+('DOE25'!L295)+('DOE25'!L314)</f>
        <v>15490.41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369580.89</v>
      </c>
      <c r="D110" s="24" t="s">
        <v>289</v>
      </c>
      <c r="E110" s="95">
        <f>('DOE25'!L277)+('DOE25'!L296)+('DOE25'!L315)</f>
        <v>43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6500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1445684.6099999999</v>
      </c>
      <c r="D115" s="86">
        <f>SUM(D109:D114)</f>
        <v>0</v>
      </c>
      <c r="E115" s="86">
        <f>SUM(E109:E114)</f>
        <v>15533.41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248981.21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65105.51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60518.94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220246.06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205516.84999999998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56510.76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19602.329999999998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856879.33</v>
      </c>
      <c r="D128" s="86">
        <f>SUM(D118:D127)</f>
        <v>19602.329999999998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2322563.94</v>
      </c>
      <c r="D145" s="86">
        <f>(D115+D128+D144)</f>
        <v>19602.329999999998</v>
      </c>
      <c r="E145" s="86">
        <f>(E115+E128+E144)</f>
        <v>15533.41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NEWFIELDS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16049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16049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1085094</v>
      </c>
      <c r="D10" s="182">
        <f>ROUND((C10/$C$28)*100,1)</f>
        <v>46.9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369624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6500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248981</v>
      </c>
      <c r="D15" s="182">
        <f t="shared" ref="D15:D27" si="0">ROUND((C15/$C$28)*100,1)</f>
        <v>10.8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65106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60519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220246</v>
      </c>
      <c r="D18" s="182">
        <f t="shared" si="0"/>
        <v>9.5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205517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56511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-5780.48</v>
      </c>
      <c r="D27" s="182">
        <f t="shared" si="0"/>
        <v>-0.2</v>
      </c>
    </row>
    <row r="28" spans="1:4" x14ac:dyDescent="0.2">
      <c r="B28" s="187" t="s">
        <v>723</v>
      </c>
      <c r="C28" s="180">
        <f>SUM(C10:C27)</f>
        <v>2312317.52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2312317.52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1800174</v>
      </c>
      <c r="D35" s="182">
        <f t="shared" ref="D35:D40" si="1">ROUND((C35/$C$41)*100,1)</f>
        <v>76.5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47017.869999999879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486702</v>
      </c>
      <c r="D37" s="182">
        <f t="shared" si="1"/>
        <v>20.7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18372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2352265.87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NEWFIELDS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2016-09-27T16:26:14Z</cp:lastPrinted>
  <dcterms:created xsi:type="dcterms:W3CDTF">1997-12-04T19:04:30Z</dcterms:created>
  <dcterms:modified xsi:type="dcterms:W3CDTF">2016-11-02T16:54:20Z</dcterms:modified>
</cp:coreProperties>
</file>