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E8" i="13" s="1"/>
  <c r="C8" i="13" s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E112" i="2" s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5" i="10"/>
  <c r="C16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3" i="2"/>
  <c r="E113" i="2"/>
  <c r="C114" i="2"/>
  <c r="E114" i="2"/>
  <c r="D115" i="2"/>
  <c r="F115" i="2"/>
  <c r="G115" i="2"/>
  <c r="C118" i="2"/>
  <c r="E118" i="2"/>
  <c r="E119" i="2"/>
  <c r="E120" i="2"/>
  <c r="E121" i="2"/>
  <c r="C122" i="2"/>
  <c r="E122" i="2"/>
  <c r="E123" i="2"/>
  <c r="C124" i="2"/>
  <c r="E124" i="2"/>
  <c r="C125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G257" i="1" s="1"/>
  <c r="G271" i="1" s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G461" i="1" s="1"/>
  <c r="H640" i="1" s="1"/>
  <c r="J640" i="1" s="1"/>
  <c r="H452" i="1"/>
  <c r="F460" i="1"/>
  <c r="G460" i="1"/>
  <c r="H460" i="1"/>
  <c r="I460" i="1"/>
  <c r="F461" i="1"/>
  <c r="H461" i="1"/>
  <c r="F470" i="1"/>
  <c r="G470" i="1"/>
  <c r="H470" i="1"/>
  <c r="H476" i="1" s="1"/>
  <c r="H624" i="1" s="1"/>
  <c r="I470" i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I545" i="1" s="1"/>
  <c r="J529" i="1"/>
  <c r="K529" i="1"/>
  <c r="L529" i="1"/>
  <c r="F534" i="1"/>
  <c r="G534" i="1"/>
  <c r="H534" i="1"/>
  <c r="I534" i="1"/>
  <c r="J534" i="1"/>
  <c r="K534" i="1"/>
  <c r="K545" i="1" s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H644" i="1"/>
  <c r="J644" i="1" s="1"/>
  <c r="G645" i="1"/>
  <c r="H645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28" i="1"/>
  <c r="L351" i="1"/>
  <c r="A31" i="12"/>
  <c r="C70" i="2"/>
  <c r="A40" i="12"/>
  <c r="D62" i="2"/>
  <c r="D63" i="2" s="1"/>
  <c r="D18" i="13"/>
  <c r="C18" i="13" s="1"/>
  <c r="D7" i="13"/>
  <c r="C7" i="13" s="1"/>
  <c r="D17" i="13"/>
  <c r="C17" i="13" s="1"/>
  <c r="D6" i="13"/>
  <c r="C6" i="13" s="1"/>
  <c r="C91" i="2"/>
  <c r="F78" i="2"/>
  <c r="F81" i="2" s="1"/>
  <c r="D31" i="2"/>
  <c r="C78" i="2"/>
  <c r="C81" i="2" s="1"/>
  <c r="G157" i="2"/>
  <c r="F18" i="2"/>
  <c r="G161" i="2"/>
  <c r="G156" i="2"/>
  <c r="E103" i="2"/>
  <c r="D91" i="2"/>
  <c r="E62" i="2"/>
  <c r="E63" i="2" s="1"/>
  <c r="G62" i="2"/>
  <c r="D19" i="13"/>
  <c r="C19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J571" i="1"/>
  <c r="K571" i="1"/>
  <c r="L433" i="1"/>
  <c r="L419" i="1"/>
  <c r="D81" i="2"/>
  <c r="I169" i="1"/>
  <c r="H169" i="1"/>
  <c r="G552" i="1"/>
  <c r="J643" i="1"/>
  <c r="I476" i="1"/>
  <c r="H625" i="1" s="1"/>
  <c r="J625" i="1" s="1"/>
  <c r="G338" i="1"/>
  <c r="G352" i="1" s="1"/>
  <c r="F169" i="1"/>
  <c r="J140" i="1"/>
  <c r="F571" i="1"/>
  <c r="I552" i="1"/>
  <c r="G22" i="2"/>
  <c r="H552" i="1"/>
  <c r="C29" i="10"/>
  <c r="H140" i="1"/>
  <c r="L401" i="1"/>
  <c r="C139" i="2" s="1"/>
  <c r="L393" i="1"/>
  <c r="A13" i="12"/>
  <c r="F22" i="13"/>
  <c r="C22" i="13" s="1"/>
  <c r="H25" i="13"/>
  <c r="C25" i="13" s="1"/>
  <c r="J651" i="1"/>
  <c r="H571" i="1"/>
  <c r="L560" i="1"/>
  <c r="J545" i="1"/>
  <c r="H338" i="1"/>
  <c r="H352" i="1" s="1"/>
  <c r="H192" i="1"/>
  <c r="E128" i="2"/>
  <c r="C35" i="10"/>
  <c r="L309" i="1"/>
  <c r="E16" i="13"/>
  <c r="C16" i="13" s="1"/>
  <c r="J655" i="1"/>
  <c r="J645" i="1"/>
  <c r="L570" i="1"/>
  <c r="G36" i="2"/>
  <c r="L565" i="1"/>
  <c r="C138" i="2"/>
  <c r="H33" i="13"/>
  <c r="G545" i="1" l="1"/>
  <c r="K550" i="1"/>
  <c r="K549" i="1"/>
  <c r="H545" i="1"/>
  <c r="L524" i="1"/>
  <c r="L545" i="1" s="1"/>
  <c r="L614" i="1"/>
  <c r="K598" i="1"/>
  <c r="G647" i="1" s="1"/>
  <c r="J649" i="1"/>
  <c r="K551" i="1"/>
  <c r="J476" i="1"/>
  <c r="H626" i="1" s="1"/>
  <c r="G476" i="1"/>
  <c r="H623" i="1" s="1"/>
  <c r="J623" i="1" s="1"/>
  <c r="I452" i="1"/>
  <c r="I461" i="1" s="1"/>
  <c r="H642" i="1" s="1"/>
  <c r="J634" i="1"/>
  <c r="D29" i="13"/>
  <c r="C29" i="13" s="1"/>
  <c r="F661" i="1"/>
  <c r="I661" i="1" s="1"/>
  <c r="D127" i="2"/>
  <c r="D128" i="2" s="1"/>
  <c r="D145" i="2" s="1"/>
  <c r="G661" i="1"/>
  <c r="L362" i="1"/>
  <c r="C27" i="10" s="1"/>
  <c r="E115" i="2"/>
  <c r="L290" i="1"/>
  <c r="D15" i="13"/>
  <c r="C15" i="13" s="1"/>
  <c r="H647" i="1"/>
  <c r="I662" i="1"/>
  <c r="I257" i="1"/>
  <c r="I271" i="1" s="1"/>
  <c r="L247" i="1"/>
  <c r="H660" i="1"/>
  <c r="C112" i="2"/>
  <c r="C13" i="10"/>
  <c r="C11" i="10"/>
  <c r="H257" i="1"/>
  <c r="H271" i="1" s="1"/>
  <c r="K257" i="1"/>
  <c r="K271" i="1" s="1"/>
  <c r="C120" i="2"/>
  <c r="F257" i="1"/>
  <c r="F271" i="1" s="1"/>
  <c r="C109" i="2"/>
  <c r="C110" i="2"/>
  <c r="C115" i="2" s="1"/>
  <c r="D14" i="13"/>
  <c r="C14" i="13" s="1"/>
  <c r="C123" i="2"/>
  <c r="C121" i="2"/>
  <c r="D5" i="13"/>
  <c r="C5" i="13" s="1"/>
  <c r="C10" i="10"/>
  <c r="D12" i="13"/>
  <c r="C12" i="13" s="1"/>
  <c r="C17" i="10"/>
  <c r="E33" i="13"/>
  <c r="D35" i="13" s="1"/>
  <c r="L211" i="1"/>
  <c r="H664" i="1"/>
  <c r="H672" i="1" s="1"/>
  <c r="C6" i="10" s="1"/>
  <c r="C62" i="2"/>
  <c r="C63" i="2"/>
  <c r="C104" i="2" s="1"/>
  <c r="J624" i="1"/>
  <c r="H52" i="1"/>
  <c r="H619" i="1" s="1"/>
  <c r="J619" i="1" s="1"/>
  <c r="J617" i="1"/>
  <c r="D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K552" i="1" l="1"/>
  <c r="J647" i="1"/>
  <c r="G635" i="1"/>
  <c r="J635" i="1" s="1"/>
  <c r="G664" i="1"/>
  <c r="G667" i="1" s="1"/>
  <c r="D31" i="13"/>
  <c r="C31" i="13" s="1"/>
  <c r="F33" i="13"/>
  <c r="L257" i="1"/>
  <c r="L271" i="1" s="1"/>
  <c r="G632" i="1" s="1"/>
  <c r="J632" i="1" s="1"/>
  <c r="H667" i="1"/>
  <c r="C128" i="2"/>
  <c r="C145" i="2" s="1"/>
  <c r="C28" i="10"/>
  <c r="D22" i="10" s="1"/>
  <c r="F660" i="1"/>
  <c r="F664" i="1" s="1"/>
  <c r="F672" i="1" s="1"/>
  <c r="C4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D23" i="10"/>
  <c r="D24" i="10"/>
  <c r="D12" i="10"/>
  <c r="D10" i="10"/>
  <c r="D26" i="10"/>
  <c r="D15" i="10"/>
  <c r="D27" i="10"/>
  <c r="C30" i="10"/>
  <c r="D18" i="10"/>
  <c r="D25" i="10"/>
  <c r="D20" i="10"/>
  <c r="D17" i="10"/>
  <c r="D16" i="10"/>
  <c r="D19" i="10"/>
  <c r="D13" i="10"/>
  <c r="D11" i="10"/>
  <c r="D21" i="10"/>
  <c r="F667" i="1"/>
  <c r="I660" i="1"/>
  <c r="I664" i="1" s="1"/>
  <c r="I672" i="1" s="1"/>
  <c r="C7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<sst xmlns="http://schemas.openxmlformats.org/spreadsheetml/2006/main" count="3956" uniqueCount="914">
  <si>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</si>
  <si>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</si>
  <si>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</si>
  <si>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</si>
  <si>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</si>
  <si>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</si>
  <si>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</si>
  <si>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</si>
  <si>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</si>
  <si>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</si>
  <si>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</si>
  <si>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</si>
  <si>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</si>
  <si>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</si>
  <si>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</si>
  <si>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</si>
  <si>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</si>
  <si>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</si>
  <si>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</si>
  <si>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</si>
  <si>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</si>
  <si>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</si>
  <si>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</si>
  <si>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</si>
  <si>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</si>
  <si>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</si>
  <si>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</si>
  <si>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</si>
  <si>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</si>
  <si>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</si>
  <si>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</si>
  <si>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</si>
  <si>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</si>
  <si>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</si>
  <si>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</si>
  <si>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</si>
  <si>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</si>
  <si>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</si>
  <si>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</si>
  <si>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</si>
  <si>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</si>
  <si>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</si>
  <si>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</si>
  <si>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</si>
  <si>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</si>
  <si>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</si>
  <si>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</si>
  <si>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</si>
  <si>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</si>
  <si>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</si>
  <si>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</si>
  <si>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</si>
  <si>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</si>
  <si>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</si>
  <si>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</si>
  <si>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</si>
  <si>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</si>
  <si>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</si>
  <si>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</si>
  <si>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</si>
  <si>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</si>
  <si>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</si>
  <si>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</si>
  <si>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</si>
  <si>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</si>
  <si>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</si>
  <si>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</si>
  <si>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</si>
  <si>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</si>
  <si>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</si>
  <si>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</si>
  <si>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</si>
  <si>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</si>
  <si>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</si>
  <si>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</si>
  <si>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</si>
  <si>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</si>
  <si>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</si>
  <si>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</si>
  <si>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</si>
  <si>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</si>
  <si>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</si>
  <si>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</si>
  <si>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</si>
  <si>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</si>
  <si>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</si>
  <si>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</si>
  <si>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</si>
  <si>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</si>
  <si>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</si>
  <si>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</si>
  <si>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</si>
  <si>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</si>
  <si>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</si>
  <si>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</si>
  <si>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</si>
  <si>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</si>
  <si>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</si>
  <si>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</si>
  <si>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</si>
  <si>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</si>
  <si>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</si>
  <si>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</si>
  <si>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</si>
  <si>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</si>
  <si>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</si>
  <si>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</si>
  <si>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</si>
  <si>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</si>
  <si>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</si>
  <si>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</si>
  <si>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</si>
  <si>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</si>
  <si>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</si>
  <si>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</si>
  <si>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</si>
  <si>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</si>
  <si>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</si>
  <si>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</si>
  <si>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</si>
  <si>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</si>
  <si>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</si>
  <si>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</si>
  <si>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</si>
  <si>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</si>
  <si>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</si>
  <si>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</si>
  <si>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</si>
  <si>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</si>
  <si>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</si>
  <si>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</si>
  <si>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</si>
  <si>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</si>
  <si>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</si>
  <si>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</si>
  <si>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</si>
  <si>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</si>
  <si>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</si>
  <si>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</si>
  <si>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</si>
  <si>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</si>
  <si>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</si>
  <si>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</si>
  <si>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</si>
  <si>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</si>
  <si>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</si>
  <si>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</si>
  <si>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</si>
  <si>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</si>
  <si>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</si>
  <si>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</si>
  <si>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</si>
  <si>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</si>
  <si>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</si>
  <si>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</si>
  <si>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</si>
  <si>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</si>
  <si>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</si>
  <si>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</si>
  <si>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</si>
  <si>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</si>
  <si>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</si>
  <si>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</si>
  <si>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</si>
  <si>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</si>
  <si>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</si>
  <si>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</si>
  <si>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</si>
  <si>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</si>
  <si>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</si>
  <si>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</si>
  <si>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</si>
  <si>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</si>
  <si>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</si>
  <si>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</si>
  <si>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</si>
  <si>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</si>
  <si>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</si>
  <si>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</si>
  <si>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</si>
  <si>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</si>
  <si>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</si>
  <si>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</si>
  <si>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</si>
  <si>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</si>
  <si>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</si>
  <si>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</si>
  <si>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</si>
  <si>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</si>
  <si>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</si>
  <si>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</si>
  <si>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</si>
  <si>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</si>
  <si>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</si>
  <si>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</si>
  <si>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</si>
  <si>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</si>
  <si>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</si>
  <si>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</si>
  <si>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</si>
  <si>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</si>
  <si>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</si>
  <si>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</si>
  <si>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</si>
  <si>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</si>
  <si>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</si>
  <si>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</si>
  <si>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</si>
  <si>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</si>
  <si>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</si>
  <si>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</si>
  <si>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</si>
  <si>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</si>
  <si>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</si>
  <si>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</si>
  <si>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</si>
  <si>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</si>
  <si>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</si>
  <si>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</si>
  <si>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</si>
  <si>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</si>
  <si>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</si>
  <si>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</si>
  <si>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</si>
  <si>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</si>
  <si>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</si>
  <si>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</si>
  <si>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</si>
  <si>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</si>
  <si>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</si>
  <si>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</si>
  <si>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</si>
  <si>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</si>
  <si>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</si>
  <si>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</si>
  <si>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</si>
  <si>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</si>
  <si>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</si>
  <si>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</si>
  <si>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</si>
  <si>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</si>
  <si>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</si>
  <si>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</si>
  <si>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</si>
  <si>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</si>
  <si>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</si>
  <si>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</si>
  <si>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</si>
  <si>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</si>
  <si>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</si>
  <si>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</si>
  <si>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</si>
  <si>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</si>
  <si>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</si>
  <si>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</si>
  <si>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</si>
  <si>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</si>
  <si>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</si>
  <si>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</si>
  <si>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</si>
  <si>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</si>
  <si>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</si>
  <si>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</si>
  <si>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</si>
  <si>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</si>
  <si>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</si>
  <si>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</si>
  <si>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</si>
  <si>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</si>
  <si>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</si>
  <si>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</si>
  <si>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</si>
  <si>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</si>
  <si>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</si>
  <si>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</si>
  <si>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</si>
  <si>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</si>
  <si>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</si>
  <si>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</si>
  <si>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</si>
  <si>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</si>
  <si>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</si>
  <si>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</si>
  <si>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</si>
  <si>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</si>
  <si>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</si>
  <si>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</si>
  <si>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</si>
  <si>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</si>
  <si>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</si>
  <si>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</si>
  <si>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</si>
  <si>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</si>
  <si>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</si>
  <si>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</si>
  <si>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</si>
  <si>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</si>
  <si>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</si>
  <si>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</si>
  <si>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</si>
  <si>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</si>
  <si>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</si>
  <si>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</si>
  <si>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</si>
  <si>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</si>
  <si>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</si>
  <si>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</si>
  <si>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</si>
  <si>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</si>
  <si>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</si>
  <si>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</si>
  <si>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</si>
  <si>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</si>
  <si>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</si>
  <si>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</si>
  <si>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</si>
  <si>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</si>
  <si>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</si>
  <si>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</si>
  <si>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</si>
  <si>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</si>
  <si>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</si>
  <si>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</si>
  <si>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</si>
  <si>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</si>
  <si>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</si>
  <si>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</si>
  <si>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</si>
  <si>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</si>
  <si>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</si>
  <si>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</si>
  <si>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</si>
  <si>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</si>
  <si>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</si>
  <si>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</si>
  <si>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</si>
  <si>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</si>
  <si>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</si>
  <si>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</si>
  <si>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</si>
  <si>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</si>
  <si>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</si>
  <si>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</si>
  <si>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</si>
  <si>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</si>
  <si>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</si>
  <si>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</si>
  <si>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</si>
  <si>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</si>
  <si>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</si>
  <si>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</si>
  <si>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</si>
  <si>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</si>
  <si>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</si>
  <si>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</si>
  <si>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</si>
  <si>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</si>
  <si>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</si>
  <si>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</si>
  <si>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</si>
  <si>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</si>
  <si>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</si>
  <si>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</si>
  <si>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</si>
  <si>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</si>
  <si>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</si>
  <si>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</si>
  <si>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</si>
  <si>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</si>
  <si>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</si>
  <si>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</si>
  <si>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</si>
  <si>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</si>
  <si>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</si>
  <si>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</si>
  <si>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</si>
  <si>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</si>
  <si>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</si>
  <si>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</si>
  <si>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</si>
  <si>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</si>
  <si>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</si>
  <si>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</si>
  <si>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</si>
  <si>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</si>
  <si>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</si>
  <si>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</si>
  <si>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</si>
  <si>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</si>
  <si>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</si>
  <si>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</si>
  <si>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</si>
  <si>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</si>
  <si>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</si>
  <si>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</si>
  <si>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</si>
  <si>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</si>
  <si>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</si>
  <si>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</si>
  <si>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</si>
  <si>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</si>
  <si>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</si>
  <si>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</si>
  <si>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</si>
  <si>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</si>
  <si>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</si>
  <si>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</si>
  <si>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</si>
  <si>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</si>
  <si>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</si>
  <si>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</si>
  <si>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</si>
  <si>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</si>
  <si>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</si>
  <si>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</si>
  <si>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</si>
  <si>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</si>
  <si>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</si>
  <si>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</si>
  <si>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</si>
  <si>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</si>
  <si>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</si>
  <si>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</si>
  <si>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</si>
  <si>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</si>
  <si>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</si>
  <si>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</si>
  <si>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</si>
  <si>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</si>
  <si>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</si>
  <si>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</si>
  <si>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</si>
  <si>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</si>
  <si>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</si>
  <si>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</si>
  <si>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</si>
  <si>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</si>
  <si>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</si>
  <si>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</si>
  <si>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</si>
  <si>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</si>
  <si>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</si>
  <si>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</si>
  <si>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</si>
  <si>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</si>
  <si>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</si>
  <si>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</si>
  <si>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</si>
  <si>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</si>
  <si>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</si>
  <si>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</si>
  <si>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</si>
  <si>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</si>
  <si>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</si>
  <si>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</si>
  <si>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</si>
  <si>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</si>
  <si>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</si>
  <si>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</si>
  <si>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</si>
  <si>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</si>
  <si>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</si>
  <si>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</si>
  <si>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</si>
  <si>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</si>
  <si>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</si>
  <si>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</si>
  <si>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</si>
  <si>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</si>
  <si>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</si>
  <si>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</si>
  <si>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</si>
  <si>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</si>
  <si>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</si>
  <si>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</si>
  <si>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</si>
  <si>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</si>
  <si>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</si>
  <si>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</si>
  <si>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</si>
  <si>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</si>
  <si>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</si>
  <si>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</si>
  <si>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</si>
  <si>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</si>
  <si>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</si>
  <si>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</si>
  <si>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</si>
  <si>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</si>
  <si>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</si>
  <si>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</si>
  <si>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</si>
  <si>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</si>
  <si>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</si>
  <si>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</si>
  <si>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</si>
  <si>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</si>
  <si>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</si>
  <si>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</si>
  <si>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</si>
  <si>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</si>
  <si>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</si>
  <si>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</si>
  <si>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</si>
  <si>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</si>
  <si>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</si>
  <si>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</si>
  <si>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</si>
  <si>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</si>
  <si>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</si>
  <si>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</si>
  <si>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</si>
  <si>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</si>
  <si>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</si>
  <si>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</si>
  <si>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</si>
  <si>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</si>
  <si>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</si>
  <si>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</si>
  <si>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</si>
  <si>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</si>
  <si>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</si>
  <si>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</si>
  <si>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</si>
  <si>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</si>
  <si>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</si>
  <si>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</si>
  <si>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</si>
  <si>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</si>
  <si>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</si>
  <si>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</si>
  <si>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</si>
  <si>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</si>
  <si>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</si>
  <si>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</si>
  <si>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</si>
  <si>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</si>
  <si>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</si>
  <si>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</si>
  <si>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</si>
  <si>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</si>
  <si>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</si>
  <si>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</si>
  <si>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</si>
  <si>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</si>
  <si>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</si>
  <si>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</si>
  <si>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</si>
  <si>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</si>
  <si>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</si>
  <si>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</si>
  <si>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</si>
  <si>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</si>
  <si>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</si>
  <si>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</si>
  <si>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</si>
  <si>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</si>
  <si>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</si>
  <si>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</si>
  <si>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</si>
  <si>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</si>
  <si>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</si>
  <si>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</si>
  <si>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</si>
  <si>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</si>
  <si>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</si>
  <si>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</si>
  <si>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</si>
  <si>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</si>
  <si>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</si>
  <si>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</si>
  <si>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</si>
  <si>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</si>
  <si>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</si>
  <si>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</si>
  <si>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</si>
  <si>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</si>
  <si>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</si>
  <si>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</si>
  <si>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</si>
  <si>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</si>
  <si>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</si>
  <si>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</si>
  <si>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</si>
  <si>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</si>
  <si>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</si>
  <si>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</si>
  <si>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</si>
  <si>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</si>
  <si>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</si>
  <si>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</si>
  <si>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</si>
  <si>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</si>
  <si>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</si>
  <si>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</si>
  <si>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</si>
  <si>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</si>
  <si>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</si>
  <si>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</si>
  <si>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</si>
  <si>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</si>
  <si>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</si>
  <si>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</si>
  <si>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</si>
  <si>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</si>
  <si>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</si>
  <si>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</si>
  <si>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</si>
  <si>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</si>
  <si>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</si>
  <si>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</si>
  <si>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</si>
  <si>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</si>
  <si>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</si>
  <si>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</si>
  <si>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</si>
  <si>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</si>
  <si>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</si>
  <si>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</si>
  <si>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</si>
  <si>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</si>
  <si>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</si>
  <si>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</si>
  <si>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</si>
  <si>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</si>
  <si>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</si>
  <si>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</si>
  <si>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</si>
  <si>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</si>
  <si>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</si>
  <si>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</si>
  <si>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</si>
  <si>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</si>
  <si>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</si>
  <si>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</si>
  <si>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</si>
  <si>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</si>
  <si>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</si>
  <si>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</si>
  <si>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</si>
  <si>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</si>
  <si>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</si>
  <si>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</si>
  <si>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</si>
  <si>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</si>
  <si>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</si>
  <si>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</si>
  <si>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</si>
  <si>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</si>
  <si>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</si>
  <si>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</si>
  <si>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</si>
  <si>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</si>
  <si>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</si>
  <si>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</si>
  <si>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</si>
  <si>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</si>
  <si>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</si>
  <si>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</si>
  <si>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</si>
  <si>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</si>
  <si>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</si>
  <si>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</si>
  <si>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</si>
  <si>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</si>
  <si>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</si>
  <si>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</si>
  <si>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</si>
  <si>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</si>
  <si>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</si>
  <si>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</si>
  <si>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</si>
  <si>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</si>
  <si>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</si>
  <si>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</si>
  <si>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</si>
  <si>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</si>
  <si>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</si>
  <si>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</si>
  <si>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</si>
  <si>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</si>
  <si>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</si>
  <si>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</si>
  <si>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</si>
  <si>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</si>
  <si>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</si>
  <si>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</si>
  <si>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</si>
  <si>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</si>
  <si>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</si>
  <si>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</si>
  <si>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</si>
  <si>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</si>
  <si>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</si>
  <si>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</si>
  <si>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</si>
  <si>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</si>
  <si>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</si>
  <si>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</si>
  <si>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</si>
  <si>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</si>
  <si>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</si>
  <si>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</si>
  <si>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</si>
  <si>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</si>
  <si>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</si>
  <si>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</si>
  <si>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</si>
  <si>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</si>
  <si>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</si>
  <si>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</si>
  <si>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</si>
  <si>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</si>
  <si>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</si>
  <si>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</si>
  <si>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</si>
  <si>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</si>
  <si>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</si>
  <si>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</si>
  <si>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</si>
  <si>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</si>
  <si>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</si>
  <si>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</si>
  <si>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</si>
  <si>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</si>
  <si>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</si>
  <si>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</si>
  <si>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</si>
  <si>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</si>
  <si>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</si>
  <si>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</si>
  <si>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</si>
  <si>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</si>
  <si>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</si>
  <si>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</si>
  <si>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</si>
  <si>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</si>
  <si>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</si>
  <si>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</si>
  <si>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</si>
  <si>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</si>
  <si>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</si>
  <si>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</si>
  <si>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</si>
  <si>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</si>
  <si>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</si>
  <si>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</si>
  <si>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</si>
  <si>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</si>
  <si>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</si>
  <si>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</si>
  <si>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</si>
  <si>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</si>
  <si>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</si>
  <si>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</si>
  <si>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</si>
  <si>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</si>
  <si>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</si>
  <si>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</si>
  <si>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</si>
  <si>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</si>
  <si>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</si>
  <si>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</si>
  <si>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</si>
  <si>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</si>
  <si>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</si>
  <si>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</si>
  <si>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</si>
  <si>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</si>
  <si>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</si>
  <si>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</si>
  <si>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</si>
  <si>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</si>
  <si>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</si>
  <si>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</si>
  <si>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</si>
  <si>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</si>
  <si>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</si>
  <si>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</si>
  <si>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</si>
  <si>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</si>
  <si>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</si>
  <si>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</si>
  <si>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</si>
  <si>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</si>
  <si>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</si>
  <si>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</si>
  <si>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</si>
  <si>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</si>
  <si>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</si>
  <si>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</si>
  <si>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</si>
  <si>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</si>
  <si>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</si>
  <si>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</si>
  <si>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</si>
  <si>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</si>
  <si>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</si>
  <si>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</si>
  <si>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</si>
  <si>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</si>
  <si>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</si>
  <si>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</si>
  <si>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</si>
  <si>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</si>
  <si>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</si>
  <si>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</si>
  <si>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</si>
  <si>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</si>
  <si>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</si>
  <si>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</si>
  <si>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</si>
  <si>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</si>
  <si>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</si>
  <si>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</si>
  <si>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</si>
  <si>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</si>
  <si>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</si>
  <si>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</si>
  <si>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</si>
  <si>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</si>
  <si>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</si>
  <si>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</si>
  <si>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</si>
  <si>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</si>
  <si>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</si>
  <si>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</si>
  <si>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</si>
  <si>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</si>
  <si>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</si>
  <si>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</si>
  <si>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</si>
  <si>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</si>
  <si>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</si>
  <si>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</si>
  <si>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</si>
  <si>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</si>
  <si>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</si>
  <si>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</si>
  <si>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</si>
  <si>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</si>
  <si>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</si>
  <si>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</si>
  <si>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</si>
  <si>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</si>
  <si>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</si>
  <si>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</si>
  <si>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</si>
  <si>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</si>
  <si>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</si>
  <si>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</si>
  <si>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</si>
  <si>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</si>
  <si>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</si>
  <si>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</si>
  <si>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</si>
  <si>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</si>
  <si>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</si>
  <si>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</si>
  <si>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</si>
  <si>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</si>
  <si>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</si>
  <si>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</si>
  <si>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</si>
  <si>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</si>
  <si>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</si>
  <si>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</si>
  <si>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</si>
  <si>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</si>
  <si>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</si>
  <si>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</si>
  <si>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</si>
  <si>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</si>
  <si>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</si>
  <si>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</si>
  <si>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</si>
  <si>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</si>
  <si>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</si>
  <si>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</si>
  <si>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</si>
  <si>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</si>
  <si>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</si>
  <si>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</si>
  <si>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</si>
  <si>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</si>
  <si>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</si>
  <si>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</si>
  <si>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</si>
  <si>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</si>
  <si>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</si>
  <si>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</si>
  <si>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</si>
  <si>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</si>
  <si>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</si>
  <si>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</si>
  <si>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</si>
  <si>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</si>
  <si>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</si>
  <si>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</si>
  <si>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</si>
  <si>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</si>
  <si>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</si>
  <si>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</si>
  <si>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</si>
  <si>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</si>
  <si>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</si>
  <si>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</si>
  <si>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</si>
  <si>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</si>
  <si>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</si>
  <si>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</si>
  <si>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</si>
  <si>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Increase in Inventories</t>
  </si>
  <si>
    <t>NEWINGTON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</si>
</sst>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0" zoomScaleNormal="12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G671" sqref="G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391</v>
      </c>
      <c r="C2" s="21">
        <v>391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272544.65999999997</v>
      </c>
      <c r="G9" s="18">
        <v>41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60893.67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26943.65</v>
      </c>
      <c r="G12" s="18"/>
      <c r="H12" s="18">
        <v>4054.94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112.5</v>
      </c>
      <c r="G13" s="18">
        <v>264.77</v>
      </c>
      <c r="H13" s="18">
        <v>240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1227.46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299600.81</v>
      </c>
      <c r="G19" s="41">
        <f>SUM(G9:G18)</f>
        <v>1533.23</v>
      </c>
      <c r="H19" s="41">
        <f>SUM(H9:H18)</f>
        <v>4294.9400000000005</v>
      </c>
      <c r="I19" s="41">
        <f>SUM(I9:I18)</f>
        <v>0</v>
      </c>
      <c r="J19" s="41">
        <f>SUM(J9:J18)</f>
        <v>60893.67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4054.94</v>
      </c>
      <c r="G22" s="18">
        <v>103.65024</v>
      </c>
      <c r="H22" s="18">
        <v>240</v>
      </c>
      <c r="I22" s="18"/>
      <c r="J22" s="67">
        <f>SUM(I448)</f>
        <v>26600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8070.3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9890.8799999999992</v>
      </c>
      <c r="G24" s="18">
        <v>202.12</v>
      </c>
      <c r="H24" s="18">
        <v>15.46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24952.61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46968.729999999996</v>
      </c>
      <c r="G32" s="41">
        <f>SUM(G22:G31)</f>
        <v>305.77024</v>
      </c>
      <c r="H32" s="41">
        <f>SUM(H22:H31)</f>
        <v>255.46</v>
      </c>
      <c r="I32" s="41">
        <f>SUM(I22:I31)</f>
        <v>0</v>
      </c>
      <c r="J32" s="41">
        <f>SUM(J22:J31)</f>
        <v>26600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1227.46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45816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7330.35</v>
      </c>
      <c r="G48" s="18"/>
      <c r="H48" s="18">
        <v>4039.48</v>
      </c>
      <c r="I48" s="18"/>
      <c r="J48" s="13">
        <f>SUM(I459)</f>
        <v>34293.67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199485.73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252632.08000000002</v>
      </c>
      <c r="G51" s="41">
        <f>SUM(G35:G50)</f>
        <v>1227.46</v>
      </c>
      <c r="H51" s="41">
        <f>SUM(H35:H50)</f>
        <v>4039.48</v>
      </c>
      <c r="I51" s="41">
        <f>SUM(I35:I50)</f>
        <v>0</v>
      </c>
      <c r="J51" s="41">
        <f>SUM(J35:J50)</f>
        <v>34293.67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299600.81</v>
      </c>
      <c r="G52" s="41">
        <f>G51+G32</f>
        <v>1533.2302400000001</v>
      </c>
      <c r="H52" s="41">
        <f>H51+H32</f>
        <v>4294.9399999999996</v>
      </c>
      <c r="I52" s="41">
        <f>I51+I32</f>
        <v>0</v>
      </c>
      <c r="J52" s="41">
        <f>J51+J32</f>
        <v>60893.67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691055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691055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12595.88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12595.88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0.12</v>
      </c>
      <c r="G96" s="18"/>
      <c r="H96" s="18"/>
      <c r="I96" s="18"/>
      <c r="J96" s="18">
        <v>91.54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14248.85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9306.7000000000007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2920.09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8402.83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17709.650000000001</v>
      </c>
      <c r="G111" s="41">
        <f>SUM(G96:G110)</f>
        <v>14248.85</v>
      </c>
      <c r="H111" s="41">
        <f>SUM(H96:H110)</f>
        <v>2920.09</v>
      </c>
      <c r="I111" s="41">
        <f>SUM(I96:I110)</f>
        <v>0</v>
      </c>
      <c r="J111" s="41">
        <f>SUM(J96:J110)</f>
        <v>91.54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721360.53</v>
      </c>
      <c r="G112" s="41">
        <f>G60+G111</f>
        <v>14248.85</v>
      </c>
      <c r="H112" s="41">
        <f>H60+H79+H94+H111</f>
        <v>2920.09</v>
      </c>
      <c r="I112" s="41">
        <f>I60+I111</f>
        <v>0</v>
      </c>
      <c r="J112" s="41">
        <f>J60+J111</f>
        <v>91.54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1294879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1294879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37719.72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303.92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37719.72</v>
      </c>
      <c r="G136" s="41">
        <f>SUM(G123:G135)</f>
        <v>303.92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1332598.72</v>
      </c>
      <c r="G140" s="41">
        <f>G121+SUM(G136:G137)</f>
        <v>303.92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21141.57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4591.34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16026.04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16026.04</v>
      </c>
      <c r="G162" s="41">
        <f>SUM(G150:G161)</f>
        <v>4591.34</v>
      </c>
      <c r="H162" s="41">
        <f>SUM(H150:H161)</f>
        <v>21141.57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16026.04</v>
      </c>
      <c r="G169" s="41">
        <f>G147+G162+SUM(G163:G168)</f>
        <v>4591.34</v>
      </c>
      <c r="H169" s="41">
        <f>H147+H162+SUM(H163:H168)</f>
        <v>21141.57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12722.72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23961.63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23961.63</v>
      </c>
      <c r="G183" s="41">
        <f>SUM(G179:G182)</f>
        <v>12722.72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23961.63</v>
      </c>
      <c r="G192" s="41">
        <f>G183+SUM(G188:G191)</f>
        <v>12722.72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2093946.92</v>
      </c>
      <c r="G193" s="47">
        <f>G112+G140+G169+G192</f>
        <v>31866.83</v>
      </c>
      <c r="H193" s="47">
        <f>H112+H140+H169+H192</f>
        <v>24061.66</v>
      </c>
      <c r="I193" s="47">
        <f>I112+I140+I169+I192</f>
        <v>0</v>
      </c>
      <c r="J193" s="47">
        <f>J112+J140+J192</f>
        <v>91.54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347544.82</v>
      </c>
      <c r="G197" s="18">
        <v>181588.73</v>
      </c>
      <c r="H197" s="18">
        <v>1664.32</v>
      </c>
      <c r="I197" s="18">
        <v>7818.65</v>
      </c>
      <c r="J197" s="18"/>
      <c r="K197" s="18"/>
      <c r="L197" s="19">
        <f>SUM(F197:K197)</f>
        <v>538616.52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88724.67</v>
      </c>
      <c r="G198" s="18">
        <v>46357.760000000002</v>
      </c>
      <c r="H198" s="18">
        <v>22438.45</v>
      </c>
      <c r="I198" s="18">
        <v>457.43</v>
      </c>
      <c r="J198" s="18"/>
      <c r="K198" s="18">
        <v>853</v>
      </c>
      <c r="L198" s="19">
        <f>SUM(F198:K198)</f>
        <v>158831.31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6550.43</v>
      </c>
      <c r="G200" s="18">
        <v>3422.53</v>
      </c>
      <c r="H200" s="18">
        <v>2248.6999999999998</v>
      </c>
      <c r="I200" s="18">
        <v>135.04</v>
      </c>
      <c r="J200" s="18"/>
      <c r="K200" s="18"/>
      <c r="L200" s="19">
        <f>SUM(F200:K200)</f>
        <v>12356.7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34895.279999999999</v>
      </c>
      <c r="G202" s="18">
        <v>18232.439999999999</v>
      </c>
      <c r="H202" s="18">
        <v>1584.85</v>
      </c>
      <c r="I202" s="18">
        <v>197.74</v>
      </c>
      <c r="J202" s="18"/>
      <c r="K202" s="18"/>
      <c r="L202" s="19">
        <f t="shared" ref="L202:L208" si="0">SUM(F202:K202)</f>
        <v>54910.31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5210.2</v>
      </c>
      <c r="G203" s="18">
        <v>5811.45</v>
      </c>
      <c r="H203" s="18">
        <v>10353.5</v>
      </c>
      <c r="I203" s="18">
        <v>1569.59</v>
      </c>
      <c r="J203" s="18">
        <v>133.96</v>
      </c>
      <c r="K203" s="18">
        <v>1709</v>
      </c>
      <c r="L203" s="19">
        <f t="shared" si="0"/>
        <v>24787.7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8758.91</v>
      </c>
      <c r="G204" s="18">
        <v>658.61</v>
      </c>
      <c r="H204" s="18">
        <v>135913.34</v>
      </c>
      <c r="I204" s="18">
        <v>50.62</v>
      </c>
      <c r="J204" s="18"/>
      <c r="K204" s="18">
        <v>2672.25</v>
      </c>
      <c r="L204" s="19">
        <f t="shared" si="0"/>
        <v>148053.72999999998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105302.48</v>
      </c>
      <c r="G205" s="18">
        <v>56557.19</v>
      </c>
      <c r="H205" s="18">
        <v>2308.86</v>
      </c>
      <c r="I205" s="18">
        <v>1546.62</v>
      </c>
      <c r="J205" s="18"/>
      <c r="K205" s="18">
        <v>765</v>
      </c>
      <c r="L205" s="19">
        <f t="shared" si="0"/>
        <v>166480.14999999997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>
        <v>638.69000000000005</v>
      </c>
      <c r="L206" s="19">
        <f t="shared" si="0"/>
        <v>638.69000000000005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24554.07</v>
      </c>
      <c r="G207" s="18">
        <v>12829.26</v>
      </c>
      <c r="H207" s="18">
        <v>17298.599999999999</v>
      </c>
      <c r="I207" s="18">
        <v>22176.28</v>
      </c>
      <c r="J207" s="18">
        <v>1099</v>
      </c>
      <c r="K207" s="18"/>
      <c r="L207" s="19">
        <f t="shared" si="0"/>
        <v>77957.209999999992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29863.63</v>
      </c>
      <c r="I208" s="18"/>
      <c r="J208" s="18"/>
      <c r="K208" s="18"/>
      <c r="L208" s="19">
        <f t="shared" si="0"/>
        <v>29863.63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295</v>
      </c>
      <c r="H209" s="18">
        <v>2082.85</v>
      </c>
      <c r="I209" s="18"/>
      <c r="J209" s="18"/>
      <c r="K209" s="18"/>
      <c r="L209" s="19">
        <f>SUM(F209:K209)</f>
        <v>2377.85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621540.85999999987</v>
      </c>
      <c r="G211" s="41">
        <f t="shared" si="1"/>
        <v>325752.97000000003</v>
      </c>
      <c r="H211" s="41">
        <f t="shared" si="1"/>
        <v>225757.1</v>
      </c>
      <c r="I211" s="41">
        <f t="shared" si="1"/>
        <v>33951.97</v>
      </c>
      <c r="J211" s="41">
        <f t="shared" si="1"/>
        <v>1232.96</v>
      </c>
      <c r="K211" s="41">
        <f t="shared" si="1"/>
        <v>6637.9400000000005</v>
      </c>
      <c r="L211" s="41">
        <f t="shared" si="1"/>
        <v>1214873.7999999998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169739.8</v>
      </c>
      <c r="I215" s="18"/>
      <c r="J215" s="18"/>
      <c r="K215" s="18"/>
      <c r="L215" s="19">
        <f>SUM(F215:K215)</f>
        <v>169739.8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1094.8599999999999</v>
      </c>
      <c r="G222" s="18">
        <v>82.33</v>
      </c>
      <c r="H222" s="18">
        <v>16989.169999999998</v>
      </c>
      <c r="I222" s="18">
        <v>6.33</v>
      </c>
      <c r="J222" s="18"/>
      <c r="K222" s="18">
        <v>334.03</v>
      </c>
      <c r="L222" s="19">
        <f t="shared" si="2"/>
        <v>18506.719999999998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13754.25</v>
      </c>
      <c r="I226" s="18"/>
      <c r="J226" s="18"/>
      <c r="K226" s="18"/>
      <c r="L226" s="19">
        <f t="shared" si="2"/>
        <v>13754.25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1094.8599999999999</v>
      </c>
      <c r="G229" s="41">
        <f>SUM(G215:G228)</f>
        <v>82.33</v>
      </c>
      <c r="H229" s="41">
        <f>SUM(H215:H228)</f>
        <v>200483.21999999997</v>
      </c>
      <c r="I229" s="41">
        <f>SUM(I215:I228)</f>
        <v>6.33</v>
      </c>
      <c r="J229" s="41">
        <f>SUM(J215:J228)</f>
        <v>0</v>
      </c>
      <c r="K229" s="41">
        <f t="shared" si="3"/>
        <v>334.03</v>
      </c>
      <c r="L229" s="41">
        <f t="shared" si="3"/>
        <v>202000.77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391258.39</v>
      </c>
      <c r="I233" s="18"/>
      <c r="J233" s="18"/>
      <c r="K233" s="18"/>
      <c r="L233" s="19">
        <f>SUM(F233:K233)</f>
        <v>391258.39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35019.660000000003</v>
      </c>
      <c r="I234" s="18"/>
      <c r="J234" s="18"/>
      <c r="K234" s="18"/>
      <c r="L234" s="19">
        <f>SUM(F234:K234)</f>
        <v>35019.660000000003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>
        <v>15524.64</v>
      </c>
      <c r="I236" s="18"/>
      <c r="J236" s="18"/>
      <c r="K236" s="18"/>
      <c r="L236" s="19">
        <f>SUM(F236:K236)</f>
        <v>15524.64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1094.8599999999999</v>
      </c>
      <c r="G240" s="18">
        <v>82.33</v>
      </c>
      <c r="H240" s="18">
        <v>16989.16</v>
      </c>
      <c r="I240" s="18">
        <v>6.33</v>
      </c>
      <c r="J240" s="18"/>
      <c r="K240" s="18">
        <v>334.03</v>
      </c>
      <c r="L240" s="19">
        <f t="shared" si="4"/>
        <v>18506.71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22254.25</v>
      </c>
      <c r="I244" s="18"/>
      <c r="J244" s="18"/>
      <c r="K244" s="18"/>
      <c r="L244" s="19">
        <f t="shared" si="4"/>
        <v>22254.25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1094.8599999999999</v>
      </c>
      <c r="G247" s="41">
        <f t="shared" si="5"/>
        <v>82.33</v>
      </c>
      <c r="H247" s="41">
        <f t="shared" si="5"/>
        <v>481046.10000000003</v>
      </c>
      <c r="I247" s="41">
        <f t="shared" si="5"/>
        <v>6.33</v>
      </c>
      <c r="J247" s="41">
        <f t="shared" si="5"/>
        <v>0</v>
      </c>
      <c r="K247" s="41">
        <f t="shared" si="5"/>
        <v>334.03</v>
      </c>
      <c r="L247" s="41">
        <f t="shared" si="5"/>
        <v>482563.65000000008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3541.2</v>
      </c>
      <c r="I255" s="18"/>
      <c r="J255" s="18"/>
      <c r="K255" s="18"/>
      <c r="L255" s="19">
        <f t="shared" si="6"/>
        <v>3541.2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3541.2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3541.2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623730.57999999984</v>
      </c>
      <c r="G257" s="41">
        <f t="shared" si="8"/>
        <v>325917.63000000006</v>
      </c>
      <c r="H257" s="41">
        <f t="shared" si="8"/>
        <v>910827.61999999988</v>
      </c>
      <c r="I257" s="41">
        <f t="shared" si="8"/>
        <v>33964.630000000005</v>
      </c>
      <c r="J257" s="41">
        <f t="shared" si="8"/>
        <v>1232.96</v>
      </c>
      <c r="K257" s="41">
        <f t="shared" si="8"/>
        <v>7306</v>
      </c>
      <c r="L257" s="41">
        <f t="shared" si="8"/>
        <v>1902979.42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12722.72</v>
      </c>
      <c r="L263" s="19">
        <f>SUM(F263:K263)</f>
        <v>12722.72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12722.72</v>
      </c>
      <c r="L270" s="41">
        <f t="shared" si="9"/>
        <v>12722.72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623730.57999999984</v>
      </c>
      <c r="G271" s="42">
        <f t="shared" si="11"/>
        <v>325917.63000000006</v>
      </c>
      <c r="H271" s="42">
        <f t="shared" si="11"/>
        <v>910827.61999999988</v>
      </c>
      <c r="I271" s="42">
        <f t="shared" si="11"/>
        <v>33964.630000000005</v>
      </c>
      <c r="J271" s="42">
        <f t="shared" si="11"/>
        <v>1232.96</v>
      </c>
      <c r="K271" s="42">
        <f t="shared" si="11"/>
        <v>20028.72</v>
      </c>
      <c r="L271" s="42">
        <f t="shared" si="11"/>
        <v>1915702.14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v>240</v>
      </c>
      <c r="I276" s="18"/>
      <c r="J276" s="18">
        <v>827.5</v>
      </c>
      <c r="K276" s="18"/>
      <c r="L276" s="19">
        <f>SUM(F276:K276)</f>
        <v>1067.5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>
        <v>500</v>
      </c>
      <c r="I279" s="18"/>
      <c r="J279" s="18"/>
      <c r="K279" s="18"/>
      <c r="L279" s="19">
        <f>SUM(F279:K279)</f>
        <v>500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320</v>
      </c>
      <c r="G282" s="18">
        <v>75.55</v>
      </c>
      <c r="H282" s="18"/>
      <c r="I282" s="18">
        <v>2447.6</v>
      </c>
      <c r="J282" s="18">
        <v>17631.28</v>
      </c>
      <c r="K282" s="18"/>
      <c r="L282" s="19">
        <f t="shared" si="12"/>
        <v>20474.43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1531.99</v>
      </c>
      <c r="I288" s="18"/>
      <c r="J288" s="18"/>
      <c r="K288" s="18"/>
      <c r="L288" s="19">
        <f>SUM(F288:K288)</f>
        <v>1531.99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320</v>
      </c>
      <c r="G290" s="42">
        <f t="shared" si="13"/>
        <v>75.55</v>
      </c>
      <c r="H290" s="42">
        <f t="shared" si="13"/>
        <v>2271.9899999999998</v>
      </c>
      <c r="I290" s="42">
        <f t="shared" si="13"/>
        <v>2447.6</v>
      </c>
      <c r="J290" s="42">
        <f t="shared" si="13"/>
        <v>18458.78</v>
      </c>
      <c r="K290" s="42">
        <f t="shared" si="13"/>
        <v>0</v>
      </c>
      <c r="L290" s="41">
        <f t="shared" si="13"/>
        <v>23573.920000000002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320</v>
      </c>
      <c r="G338" s="41">
        <f t="shared" si="20"/>
        <v>75.55</v>
      </c>
      <c r="H338" s="41">
        <f t="shared" si="20"/>
        <v>2271.9899999999998</v>
      </c>
      <c r="I338" s="41">
        <f t="shared" si="20"/>
        <v>2447.6</v>
      </c>
      <c r="J338" s="41">
        <f t="shared" si="20"/>
        <v>18458.78</v>
      </c>
      <c r="K338" s="41">
        <f t="shared" si="20"/>
        <v>0</v>
      </c>
      <c r="L338" s="41">
        <f t="shared" si="20"/>
        <v>23573.920000000002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320</v>
      </c>
      <c r="G352" s="41">
        <f>G338</f>
        <v>75.55</v>
      </c>
      <c r="H352" s="41">
        <f>H338</f>
        <v>2271.9899999999998</v>
      </c>
      <c r="I352" s="41">
        <f>I338</f>
        <v>2447.6</v>
      </c>
      <c r="J352" s="41">
        <f>J338</f>
        <v>18458.78</v>
      </c>
      <c r="K352" s="47">
        <f>K338+K351</f>
        <v>0</v>
      </c>
      <c r="L352" s="41">
        <f>L338+L351</f>
        <v>23573.920000000002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7945.63</v>
      </c>
      <c r="G358" s="18">
        <v>4151.5200000000004</v>
      </c>
      <c r="H358" s="18">
        <v>763.68</v>
      </c>
      <c r="I358" s="18">
        <v>18997</v>
      </c>
      <c r="J358" s="18"/>
      <c r="K358" s="18">
        <v>9</v>
      </c>
      <c r="L358" s="13">
        <f>SUM(F358:K358)</f>
        <v>31866.83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7945.63</v>
      </c>
      <c r="G362" s="47">
        <f t="shared" si="22"/>
        <v>4151.5200000000004</v>
      </c>
      <c r="H362" s="47">
        <f t="shared" si="22"/>
        <v>763.68</v>
      </c>
      <c r="I362" s="47">
        <f t="shared" si="22"/>
        <v>18997</v>
      </c>
      <c r="J362" s="47">
        <f t="shared" si="22"/>
        <v>0</v>
      </c>
      <c r="K362" s="47">
        <f t="shared" si="22"/>
        <v>9</v>
      </c>
      <c r="L362" s="47">
        <f t="shared" si="22"/>
        <v>31866.83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17597.23</v>
      </c>
      <c r="G367" s="18"/>
      <c r="H367" s="18"/>
      <c r="I367" s="56">
        <f>SUM(F367:H367)</f>
        <v>17597.23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1399.77</v>
      </c>
      <c r="G368" s="63"/>
      <c r="H368" s="63"/>
      <c r="I368" s="56">
        <f>SUM(F368:H368)</f>
        <v>1399.77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18997</v>
      </c>
      <c r="G369" s="47">
        <f>SUM(G367:G368)</f>
        <v>0</v>
      </c>
      <c r="H369" s="47">
        <f>SUM(H367:H368)</f>
        <v>0</v>
      </c>
      <c r="I369" s="47">
        <f>SUM(I367:I368)</f>
        <v>18997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23961.63</v>
      </c>
      <c r="L381" s="13">
        <f t="shared" si="23"/>
        <v>23961.63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23961.63</v>
      </c>
      <c r="L382" s="47">
        <f t="shared" si="24"/>
        <v>23961.63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91.54</v>
      </c>
      <c r="I396" s="18"/>
      <c r="J396" s="24" t="s">
        <v>289</v>
      </c>
      <c r="K396" s="24" t="s">
        <v>289</v>
      </c>
      <c r="L396" s="56">
        <f t="shared" si="26"/>
        <v>91.54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91.54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91.54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91.54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91.54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26600</v>
      </c>
      <c r="I422" s="18"/>
      <c r="J422" s="18"/>
      <c r="K422" s="18"/>
      <c r="L422" s="56">
        <f t="shared" si="29"/>
        <v>26600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26600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26600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26600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26600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60893.67</v>
      </c>
      <c r="H440" s="18"/>
      <c r="I440" s="56">
        <f t="shared" si="33"/>
        <v>60893.67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60893.67</v>
      </c>
      <c r="H446" s="13">
        <f>SUM(H439:H445)</f>
        <v>0</v>
      </c>
      <c r="I446" s="13">
        <f>SUM(I439:I445)</f>
        <v>60893.67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26600</v>
      </c>
      <c r="H448" s="18"/>
      <c r="I448" s="56">
        <f>SUM(F448:H448)</f>
        <v>26600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26600</v>
      </c>
      <c r="H452" s="72">
        <f>SUM(H448:H451)</f>
        <v>0</v>
      </c>
      <c r="I452" s="72">
        <f>SUM(I448:I451)</f>
        <v>26600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34293.67</v>
      </c>
      <c r="H459" s="18"/>
      <c r="I459" s="56">
        <f t="shared" si="34"/>
        <v>34293.67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34293.67</v>
      </c>
      <c r="H460" s="83">
        <f>SUM(H454:H459)</f>
        <v>0</v>
      </c>
      <c r="I460" s="83">
        <f>SUM(I454:I459)</f>
        <v>34293.67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60893.67</v>
      </c>
      <c r="H461" s="42">
        <f>H452+H460</f>
        <v>0</v>
      </c>
      <c r="I461" s="42">
        <f>I452+I460</f>
        <v>60893.67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74387.3</v>
      </c>
      <c r="G465" s="18">
        <v>991.2</v>
      </c>
      <c r="H465" s="18">
        <v>3551.74</v>
      </c>
      <c r="I465" s="18">
        <v>23961.63</v>
      </c>
      <c r="J465" s="18">
        <v>60802.13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2093946.92</v>
      </c>
      <c r="G468" s="18">
        <v>31866.83</v>
      </c>
      <c r="H468" s="18">
        <v>24061.66</v>
      </c>
      <c r="I468" s="18"/>
      <c r="J468" s="18">
        <v>91.54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236.26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2093946.92</v>
      </c>
      <c r="G470" s="53">
        <f>SUM(G468:G469)</f>
        <v>32103.09</v>
      </c>
      <c r="H470" s="53">
        <f>SUM(H468:H469)</f>
        <v>24061.66</v>
      </c>
      <c r="I470" s="53">
        <f>SUM(I468:I469)</f>
        <v>0</v>
      </c>
      <c r="J470" s="53">
        <f>SUM(J468:J469)</f>
        <v>91.54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1915702.14</v>
      </c>
      <c r="G472" s="18">
        <v>31866.83</v>
      </c>
      <c r="H472" s="18">
        <v>23573.919999999998</v>
      </c>
      <c r="I472" s="18">
        <v>23961.63</v>
      </c>
      <c r="J472" s="18">
        <v>26600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1915702.14</v>
      </c>
      <c r="G474" s="53">
        <f>SUM(G472:G473)</f>
        <v>31866.83</v>
      </c>
      <c r="H474" s="53">
        <f>SUM(H472:H473)</f>
        <v>23573.919999999998</v>
      </c>
      <c r="I474" s="53">
        <f>SUM(I472:I473)</f>
        <v>23961.63</v>
      </c>
      <c r="J474" s="53">
        <f>SUM(J472:J473)</f>
        <v>26600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252632.07999999984</v>
      </c>
      <c r="G476" s="53">
        <f>(G465+G470)- G474</f>
        <v>1227.4599999999991</v>
      </c>
      <c r="H476" s="53">
        <f>(H465+H470)- H474</f>
        <v>4039.4800000000032</v>
      </c>
      <c r="I476" s="53">
        <f>(I465+I470)- I474</f>
        <v>0</v>
      </c>
      <c r="J476" s="53">
        <f>(J465+J470)- J474</f>
        <v>34293.67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68146.37</v>
      </c>
      <c r="G521" s="18">
        <v>32891.47</v>
      </c>
      <c r="H521" s="18">
        <v>10488.48</v>
      </c>
      <c r="I521" s="18">
        <v>86.16</v>
      </c>
      <c r="J521" s="18"/>
      <c r="K521" s="18"/>
      <c r="L521" s="88">
        <f>SUM(F521:K521)</f>
        <v>111612.48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10711.2</v>
      </c>
      <c r="G522" s="18">
        <v>6953.66</v>
      </c>
      <c r="H522" s="18"/>
      <c r="I522" s="18"/>
      <c r="J522" s="18"/>
      <c r="K522" s="18"/>
      <c r="L522" s="88">
        <f>SUM(F522:K522)</f>
        <v>17664.86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10711.2</v>
      </c>
      <c r="G523" s="18">
        <v>6953.66</v>
      </c>
      <c r="H523" s="18">
        <v>50544.3</v>
      </c>
      <c r="I523" s="18"/>
      <c r="J523" s="18"/>
      <c r="K523" s="18"/>
      <c r="L523" s="88">
        <f>SUM(F523:K523)</f>
        <v>68209.16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89568.76999999999</v>
      </c>
      <c r="G524" s="108">
        <f t="shared" ref="G524:L524" si="36">SUM(G521:G523)</f>
        <v>46798.790000000008</v>
      </c>
      <c r="H524" s="108">
        <f t="shared" si="36"/>
        <v>61032.78</v>
      </c>
      <c r="I524" s="108">
        <f t="shared" si="36"/>
        <v>86.16</v>
      </c>
      <c r="J524" s="108">
        <f t="shared" si="36"/>
        <v>0</v>
      </c>
      <c r="K524" s="108">
        <f t="shared" si="36"/>
        <v>0</v>
      </c>
      <c r="L524" s="89">
        <f t="shared" si="36"/>
        <v>197486.5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20932.5</v>
      </c>
      <c r="G526" s="18">
        <v>10937.03</v>
      </c>
      <c r="H526" s="18"/>
      <c r="I526" s="18">
        <v>79.959999999999994</v>
      </c>
      <c r="J526" s="18"/>
      <c r="K526" s="18"/>
      <c r="L526" s="88">
        <f>SUM(F526:K526)</f>
        <v>31949.489999999998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20932.5</v>
      </c>
      <c r="G529" s="89">
        <f t="shared" ref="G529:L529" si="37">SUM(G526:G528)</f>
        <v>10937.03</v>
      </c>
      <c r="H529" s="89">
        <f t="shared" si="37"/>
        <v>0</v>
      </c>
      <c r="I529" s="89">
        <f t="shared" si="37"/>
        <v>79.959999999999994</v>
      </c>
      <c r="J529" s="89">
        <f t="shared" si="37"/>
        <v>0</v>
      </c>
      <c r="K529" s="89">
        <f t="shared" si="37"/>
        <v>0</v>
      </c>
      <c r="L529" s="89">
        <f t="shared" si="37"/>
        <v>31949.489999999998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7317.95</v>
      </c>
      <c r="G531" s="18">
        <v>3618.24</v>
      </c>
      <c r="H531" s="18">
        <v>646.87</v>
      </c>
      <c r="I531" s="18">
        <v>234.15</v>
      </c>
      <c r="J531" s="18">
        <v>102.61</v>
      </c>
      <c r="K531" s="18">
        <v>134.38999999999999</v>
      </c>
      <c r="L531" s="88">
        <f>SUM(F531:K531)</f>
        <v>12054.21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522.71</v>
      </c>
      <c r="G532" s="18">
        <v>258.45</v>
      </c>
      <c r="H532" s="18">
        <v>46.21</v>
      </c>
      <c r="I532" s="18">
        <v>16.72</v>
      </c>
      <c r="J532" s="18">
        <v>7.33</v>
      </c>
      <c r="K532" s="18">
        <v>9.6</v>
      </c>
      <c r="L532" s="88">
        <f>SUM(F532:K532)</f>
        <v>861.02000000000021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2613.5500000000002</v>
      </c>
      <c r="G533" s="18">
        <v>1292.23</v>
      </c>
      <c r="H533" s="18">
        <v>231.03</v>
      </c>
      <c r="I533" s="18">
        <v>83.62</v>
      </c>
      <c r="J533" s="18">
        <v>36.65</v>
      </c>
      <c r="K533" s="18">
        <v>48</v>
      </c>
      <c r="L533" s="88">
        <f>SUM(F533:K533)</f>
        <v>4305.08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10454.209999999999</v>
      </c>
      <c r="G534" s="89">
        <f t="shared" ref="G534:L534" si="38">SUM(G531:G533)</f>
        <v>5168.92</v>
      </c>
      <c r="H534" s="89">
        <f t="shared" si="38"/>
        <v>924.11</v>
      </c>
      <c r="I534" s="89">
        <f t="shared" si="38"/>
        <v>334.49</v>
      </c>
      <c r="J534" s="89">
        <f t="shared" si="38"/>
        <v>146.59</v>
      </c>
      <c r="K534" s="89">
        <f t="shared" si="38"/>
        <v>191.98999999999998</v>
      </c>
      <c r="L534" s="89">
        <f t="shared" si="38"/>
        <v>17220.309999999998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11949.97</v>
      </c>
      <c r="I536" s="18"/>
      <c r="J536" s="18"/>
      <c r="K536" s="18"/>
      <c r="L536" s="88">
        <f>SUM(F536:K536)</f>
        <v>11949.97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11949.97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11949.97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8500</v>
      </c>
      <c r="I543" s="18"/>
      <c r="J543" s="18"/>
      <c r="K543" s="18"/>
      <c r="L543" s="88">
        <f>SUM(F543:K543)</f>
        <v>8500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8500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8500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120955.47999999998</v>
      </c>
      <c r="G545" s="89">
        <f t="shared" ref="G545:L545" si="41">G524+G529+G534+G539+G544</f>
        <v>62904.740000000005</v>
      </c>
      <c r="H545" s="89">
        <f t="shared" si="41"/>
        <v>82406.86</v>
      </c>
      <c r="I545" s="89">
        <f t="shared" si="41"/>
        <v>500.61</v>
      </c>
      <c r="J545" s="89">
        <f t="shared" si="41"/>
        <v>146.59</v>
      </c>
      <c r="K545" s="89">
        <f t="shared" si="41"/>
        <v>191.98999999999998</v>
      </c>
      <c r="L545" s="89">
        <f t="shared" si="41"/>
        <v>267106.27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111612.48</v>
      </c>
      <c r="G549" s="87">
        <f>L526</f>
        <v>31949.489999999998</v>
      </c>
      <c r="H549" s="87">
        <f>L531</f>
        <v>12054.21</v>
      </c>
      <c r="I549" s="87">
        <f>L536</f>
        <v>11949.97</v>
      </c>
      <c r="J549" s="87">
        <f>L541</f>
        <v>0</v>
      </c>
      <c r="K549" s="87">
        <f>SUM(F549:J549)</f>
        <v>167566.15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17664.86</v>
      </c>
      <c r="G550" s="87">
        <f>L527</f>
        <v>0</v>
      </c>
      <c r="H550" s="87">
        <f>L532</f>
        <v>861.02000000000021</v>
      </c>
      <c r="I550" s="87">
        <f>L537</f>
        <v>0</v>
      </c>
      <c r="J550" s="87">
        <f>L542</f>
        <v>0</v>
      </c>
      <c r="K550" s="87">
        <f>SUM(F550:J550)</f>
        <v>18525.88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68209.16</v>
      </c>
      <c r="G551" s="87">
        <f>L528</f>
        <v>0</v>
      </c>
      <c r="H551" s="87">
        <f>L533</f>
        <v>4305.08</v>
      </c>
      <c r="I551" s="87">
        <f>L538</f>
        <v>0</v>
      </c>
      <c r="J551" s="87">
        <f>L543</f>
        <v>8500</v>
      </c>
      <c r="K551" s="87">
        <f>SUM(F551:J551)</f>
        <v>81014.240000000005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197486.5</v>
      </c>
      <c r="G552" s="89">
        <f t="shared" si="42"/>
        <v>31949.489999999998</v>
      </c>
      <c r="H552" s="89">
        <f t="shared" si="42"/>
        <v>17220.309999999998</v>
      </c>
      <c r="I552" s="89">
        <f t="shared" si="42"/>
        <v>11949.97</v>
      </c>
      <c r="J552" s="89">
        <f t="shared" si="42"/>
        <v>8500</v>
      </c>
      <c r="K552" s="89">
        <f t="shared" si="42"/>
        <v>267106.27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>
        <v>371.27</v>
      </c>
      <c r="J567" s="18"/>
      <c r="K567" s="18">
        <v>853</v>
      </c>
      <c r="L567" s="88">
        <f>SUM(F567:K567)</f>
        <v>1224.27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371.27</v>
      </c>
      <c r="J570" s="193">
        <f t="shared" si="45"/>
        <v>0</v>
      </c>
      <c r="K570" s="193">
        <f t="shared" si="45"/>
        <v>853</v>
      </c>
      <c r="L570" s="193">
        <f t="shared" si="45"/>
        <v>1224.27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371.27</v>
      </c>
      <c r="J571" s="89">
        <f t="shared" si="46"/>
        <v>0</v>
      </c>
      <c r="K571" s="89">
        <f t="shared" si="46"/>
        <v>853</v>
      </c>
      <c r="L571" s="89">
        <f t="shared" si="46"/>
        <v>1224.27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>
        <v>169739.8</v>
      </c>
      <c r="H576" s="18">
        <v>391258.39</v>
      </c>
      <c r="I576" s="87">
        <f t="shared" ref="I576:I587" si="47">SUM(F576:H576)</f>
        <v>560998.18999999994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7420.3</v>
      </c>
      <c r="I579" s="87">
        <f t="shared" si="47"/>
        <v>7420.3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43124</v>
      </c>
      <c r="I582" s="87">
        <f t="shared" si="47"/>
        <v>43124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27508.5</v>
      </c>
      <c r="I591" s="18">
        <v>13754.25</v>
      </c>
      <c r="J591" s="18">
        <v>13754.25</v>
      </c>
      <c r="K591" s="104">
        <f t="shared" ref="K591:K597" si="48">SUM(H591:J591)</f>
        <v>55017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8500</v>
      </c>
      <c r="K592" s="104">
        <f t="shared" si="48"/>
        <v>8500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2355.13</v>
      </c>
      <c r="I595" s="18"/>
      <c r="J595" s="18"/>
      <c r="K595" s="104">
        <f t="shared" si="48"/>
        <v>2355.13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29863.63</v>
      </c>
      <c r="I598" s="108">
        <f>SUM(I591:I597)</f>
        <v>13754.25</v>
      </c>
      <c r="J598" s="108">
        <f>SUM(J591:J597)</f>
        <v>22254.25</v>
      </c>
      <c r="K598" s="108">
        <f>SUM(K591:K597)</f>
        <v>65872.13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19691.740000000002</v>
      </c>
      <c r="I604" s="18"/>
      <c r="J604" s="18"/>
      <c r="K604" s="104">
        <f>SUM(H604:J604)</f>
        <v>19691.740000000002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19691.740000000002</v>
      </c>
      <c r="I605" s="108">
        <f>SUM(I602:I604)</f>
        <v>0</v>
      </c>
      <c r="J605" s="108">
        <f>SUM(J602:J604)</f>
        <v>0</v>
      </c>
      <c r="K605" s="108">
        <f>SUM(K602:K604)</f>
        <v>19691.740000000002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844.1</v>
      </c>
      <c r="G611" s="18">
        <v>441.03</v>
      </c>
      <c r="H611" s="18"/>
      <c r="I611" s="18"/>
      <c r="J611" s="18"/>
      <c r="K611" s="18"/>
      <c r="L611" s="88">
        <f>SUM(F611:K611)</f>
        <v>1285.1300000000001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15524.64</v>
      </c>
      <c r="I613" s="18"/>
      <c r="J613" s="18"/>
      <c r="K613" s="18"/>
      <c r="L613" s="88">
        <f>SUM(F613:K613)</f>
        <v>15524.64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844.1</v>
      </c>
      <c r="G614" s="108">
        <f t="shared" si="49"/>
        <v>441.03</v>
      </c>
      <c r="H614" s="108">
        <f t="shared" si="49"/>
        <v>15524.64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16809.77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299600.81</v>
      </c>
      <c r="H617" s="109">
        <f>SUM(F52)</f>
        <v>299600.81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1533.23</v>
      </c>
      <c r="H618" s="109">
        <f>SUM(G52)</f>
        <v>1533.2302400000001</v>
      </c>
      <c r="I618" s="121" t="s">
        <v>892</v>
      </c>
      <c r="J618" s="109">
        <f>G618-H618</f>
        <v>-2.4000000007617928E-4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4294.9400000000005</v>
      </c>
      <c r="H619" s="109">
        <f>SUM(H52)</f>
        <v>4294.9399999999996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60893.67</v>
      </c>
      <c r="H621" s="109">
        <f>SUM(J52)</f>
        <v>60893.67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252632.08000000002</v>
      </c>
      <c r="H622" s="109">
        <f>F476</f>
        <v>252632.07999999984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1227.46</v>
      </c>
      <c r="H623" s="109">
        <f>G476</f>
        <v>1227.4599999999991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4039.48</v>
      </c>
      <c r="H624" s="109">
        <f>H476</f>
        <v>4039.4800000000032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34293.67</v>
      </c>
      <c r="H626" s="109">
        <f>J476</f>
        <v>34293.67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2093946.92</v>
      </c>
      <c r="H627" s="104">
        <f>SUM(F468)</f>
        <v>2093946.92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31866.83</v>
      </c>
      <c r="H628" s="104">
        <f>SUM(G468)</f>
        <v>31866.83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24061.66</v>
      </c>
      <c r="H629" s="104">
        <f>SUM(H468)</f>
        <v>24061.66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91.54</v>
      </c>
      <c r="H631" s="104">
        <f>SUM(J468)</f>
        <v>91.54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1915702.14</v>
      </c>
      <c r="H632" s="104">
        <f>SUM(F472)</f>
        <v>1915702.14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23573.920000000002</v>
      </c>
      <c r="H633" s="104">
        <f>SUM(H472)</f>
        <v>23573.919999999998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18997</v>
      </c>
      <c r="H634" s="104">
        <f>I369</f>
        <v>18997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31866.83</v>
      </c>
      <c r="H635" s="104">
        <f>SUM(G472)</f>
        <v>31866.83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23961.63</v>
      </c>
      <c r="H636" s="104">
        <f>SUM(I472)</f>
        <v>23961.63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91.54</v>
      </c>
      <c r="H637" s="164">
        <f>SUM(J468)</f>
        <v>91.54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26600</v>
      </c>
      <c r="H638" s="164">
        <f>SUM(J472)</f>
        <v>26600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60893.67</v>
      </c>
      <c r="H640" s="104">
        <f>SUM(G461)</f>
        <v>60893.67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60893.67</v>
      </c>
      <c r="H642" s="104">
        <f>SUM(I461)</f>
        <v>60893.67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91.54</v>
      </c>
      <c r="H644" s="104">
        <f>H408</f>
        <v>91.54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91.54</v>
      </c>
      <c r="H646" s="104">
        <f>L408</f>
        <v>91.54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65872.13</v>
      </c>
      <c r="H647" s="104">
        <f>L208+L226+L244</f>
        <v>65872.13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19691.740000000002</v>
      </c>
      <c r="H648" s="104">
        <f>(J257+J338)-(J255+J336)</f>
        <v>19691.739999999998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29863.63</v>
      </c>
      <c r="H649" s="104">
        <f>H598</f>
        <v>29863.63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13754.25</v>
      </c>
      <c r="H650" s="104">
        <f>I598</f>
        <v>13754.25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22254.25</v>
      </c>
      <c r="H651" s="104">
        <f>J598</f>
        <v>22254.25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12722.72</v>
      </c>
      <c r="H652" s="104">
        <f>K263+K345</f>
        <v>12722.72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-2.3999996483325958E-4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1270314.5499999998</v>
      </c>
      <c r="G660" s="19">
        <f>(L229+L309+L359)</f>
        <v>202000.77</v>
      </c>
      <c r="H660" s="19">
        <f>(L247+L328+L360)</f>
        <v>482563.65000000008</v>
      </c>
      <c r="I660" s="19">
        <f>SUM(F660:H660)</f>
        <v>1954878.97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14248.85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14248.85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29863.63</v>
      </c>
      <c r="G662" s="19">
        <f>(L226+L306)-(J226+J306)</f>
        <v>13754.25</v>
      </c>
      <c r="H662" s="19">
        <f>(L244+L325)-(J244+J325)</f>
        <v>22254.25</v>
      </c>
      <c r="I662" s="19">
        <f>SUM(F662:H662)</f>
        <v>65872.13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20976.870000000003</v>
      </c>
      <c r="G663" s="199">
        <f>SUM(G575:G587)+SUM(I602:I604)+L612</f>
        <v>169739.8</v>
      </c>
      <c r="H663" s="199">
        <f>SUM(H575:H587)+SUM(J602:J604)+L613</f>
        <v>457327.33</v>
      </c>
      <c r="I663" s="19">
        <f>SUM(F663:H663)</f>
        <v>648044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1205225.1999999997</v>
      </c>
      <c r="G664" s="19">
        <f>G660-SUM(G661:G663)</f>
        <v>18506.72</v>
      </c>
      <c r="H664" s="19">
        <f>H660-SUM(H661:H663)</f>
        <v>2982.0700000000652</v>
      </c>
      <c r="I664" s="19">
        <f>I660-SUM(I661:I663)</f>
        <v>1226713.99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39.24</v>
      </c>
      <c r="G665" s="248"/>
      <c r="H665" s="248"/>
      <c r="I665" s="19">
        <f>SUM(F665:H665)</f>
        <v>39.24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30714.2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31261.82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-18506.72</v>
      </c>
      <c r="H669" s="18">
        <v>-2982.07</v>
      </c>
      <c r="I669" s="19">
        <f>SUM(F669:H669)</f>
        <v>-21488.79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30714.2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30714.2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E42" sqref="E4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NEWINGTON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347544.82</v>
      </c>
      <c r="C9" s="229">
        <f>'DOE25'!G197+'DOE25'!G215+'DOE25'!G233+'DOE25'!G276+'DOE25'!G295+'DOE25'!G314</f>
        <v>181588.73</v>
      </c>
    </row>
    <row r="10" spans="1:3" x14ac:dyDescent="0.2">
      <c r="A10" t="s">
        <v>779</v>
      </c>
      <c r="B10" s="240">
        <v>341236.69</v>
      </c>
      <c r="C10" s="240">
        <v>178283.81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6308.13</v>
      </c>
      <c r="C12" s="240">
        <v>3304.92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347544.82</v>
      </c>
      <c r="C13" s="231">
        <f>SUM(C10:C12)</f>
        <v>181588.73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88724.67</v>
      </c>
      <c r="C18" s="229">
        <f>'DOE25'!G198+'DOE25'!G216+'DOE25'!G234+'DOE25'!G277+'DOE25'!G296+'DOE25'!G315</f>
        <v>46357.760000000002</v>
      </c>
    </row>
    <row r="19" spans="1:3" x14ac:dyDescent="0.2">
      <c r="A19" t="s">
        <v>779</v>
      </c>
      <c r="B19" s="240">
        <v>71408</v>
      </c>
      <c r="C19" s="240">
        <v>37308.720000000001</v>
      </c>
    </row>
    <row r="20" spans="1:3" x14ac:dyDescent="0.2">
      <c r="A20" t="s">
        <v>780</v>
      </c>
      <c r="B20" s="240">
        <v>17316.669999999998</v>
      </c>
      <c r="C20" s="240">
        <v>9049.0400000000009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88724.67</v>
      </c>
      <c r="C22" s="231">
        <f>SUM(C19:C21)</f>
        <v>46357.760000000002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6550.43</v>
      </c>
      <c r="C36" s="235">
        <f>'DOE25'!G200+'DOE25'!G218+'DOE25'!G236+'DOE25'!G279+'DOE25'!G298+'DOE25'!G317</f>
        <v>3422.53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>
        <v>844.1</v>
      </c>
      <c r="C38" s="240">
        <v>441.17</v>
      </c>
    </row>
    <row r="39" spans="1:3" x14ac:dyDescent="0.2">
      <c r="A39" t="s">
        <v>781</v>
      </c>
      <c r="B39" s="240">
        <v>5706.33</v>
      </c>
      <c r="C39" s="240">
        <v>2981.36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6550.43</v>
      </c>
      <c r="C40" s="231">
        <f>SUM(C37:C39)</f>
        <v>3422.53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12" sqref="F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NEWINGTON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1321347.02</v>
      </c>
      <c r="D5" s="20">
        <f>SUM('DOE25'!L197:L200)+SUM('DOE25'!L215:L218)+SUM('DOE25'!L233:L236)-F5-G5</f>
        <v>1320494.02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853</v>
      </c>
      <c r="H5" s="259"/>
    </row>
    <row r="6" spans="1:9" x14ac:dyDescent="0.2">
      <c r="A6" s="32">
        <v>2100</v>
      </c>
      <c r="B6" t="s">
        <v>801</v>
      </c>
      <c r="C6" s="245">
        <f t="shared" si="0"/>
        <v>54910.31</v>
      </c>
      <c r="D6" s="20">
        <f>'DOE25'!L202+'DOE25'!L220+'DOE25'!L238-F6-G6</f>
        <v>54910.31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24787.7</v>
      </c>
      <c r="D7" s="20">
        <f>'DOE25'!L203+'DOE25'!L221+'DOE25'!L239-F7-G7</f>
        <v>22944.74</v>
      </c>
      <c r="E7" s="243"/>
      <c r="F7" s="255">
        <f>'DOE25'!J203+'DOE25'!J221+'DOE25'!J239</f>
        <v>133.96</v>
      </c>
      <c r="G7" s="53">
        <f>'DOE25'!K203+'DOE25'!K221+'DOE25'!K239</f>
        <v>1709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104341.09999999998</v>
      </c>
      <c r="D8" s="243"/>
      <c r="E8" s="20">
        <f>'DOE25'!L204+'DOE25'!L222+'DOE25'!L240-F8-G8-D9-D11</f>
        <v>101000.78999999998</v>
      </c>
      <c r="F8" s="255">
        <f>'DOE25'!J204+'DOE25'!J222+'DOE25'!J240</f>
        <v>0</v>
      </c>
      <c r="G8" s="53">
        <f>'DOE25'!K204+'DOE25'!K222+'DOE25'!K240</f>
        <v>3340.3099999999995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20539.060000000001</v>
      </c>
      <c r="D9" s="244">
        <v>20539.060000000001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3250</v>
      </c>
      <c r="D10" s="243"/>
      <c r="E10" s="244">
        <v>3250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60187</v>
      </c>
      <c r="D11" s="244">
        <v>60187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166480.14999999997</v>
      </c>
      <c r="D12" s="20">
        <f>'DOE25'!L205+'DOE25'!L223+'DOE25'!L241-F12-G12</f>
        <v>165715.14999999997</v>
      </c>
      <c r="E12" s="243"/>
      <c r="F12" s="255">
        <f>'DOE25'!J205+'DOE25'!J223+'DOE25'!J241</f>
        <v>0</v>
      </c>
      <c r="G12" s="53">
        <f>'DOE25'!K205+'DOE25'!K223+'DOE25'!K241</f>
        <v>765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638.69000000000005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638.69000000000005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77957.209999999992</v>
      </c>
      <c r="D14" s="20">
        <f>'DOE25'!L207+'DOE25'!L225+'DOE25'!L243-F14-G14</f>
        <v>76858.209999999992</v>
      </c>
      <c r="E14" s="243"/>
      <c r="F14" s="255">
        <f>'DOE25'!J207+'DOE25'!J225+'DOE25'!J243</f>
        <v>1099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65872.13</v>
      </c>
      <c r="D15" s="20">
        <f>'DOE25'!L208+'DOE25'!L226+'DOE25'!L244-F15-G15</f>
        <v>65872.13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2377.85</v>
      </c>
      <c r="D16" s="243"/>
      <c r="E16" s="20">
        <f>'DOE25'!L209+'DOE25'!L227+'DOE25'!L245-F16-G16</f>
        <v>2377.85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3541.2</v>
      </c>
      <c r="D22" s="243"/>
      <c r="E22" s="243"/>
      <c r="F22" s="255">
        <f>'DOE25'!L255+'DOE25'!L336</f>
        <v>3541.2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14269.600000000002</v>
      </c>
      <c r="D29" s="20">
        <f>'DOE25'!L358+'DOE25'!L359+'DOE25'!L360-'DOE25'!I367-F29-G29</f>
        <v>14260.600000000002</v>
      </c>
      <c r="E29" s="243"/>
      <c r="F29" s="255">
        <f>'DOE25'!J358+'DOE25'!J359+'DOE25'!J360</f>
        <v>0</v>
      </c>
      <c r="G29" s="53">
        <f>'DOE25'!K358+'DOE25'!K359+'DOE25'!K360</f>
        <v>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23573.920000000002</v>
      </c>
      <c r="D31" s="20">
        <f>'DOE25'!L290+'DOE25'!L309+'DOE25'!L328+'DOE25'!L333+'DOE25'!L334+'DOE25'!L335-F31-G31</f>
        <v>5115.1400000000031</v>
      </c>
      <c r="E31" s="243"/>
      <c r="F31" s="255">
        <f>'DOE25'!J290+'DOE25'!J309+'DOE25'!J328+'DOE25'!J333+'DOE25'!J334+'DOE25'!J335</f>
        <v>18458.78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1806896.36</v>
      </c>
      <c r="E33" s="246">
        <f>SUM(E5:E31)</f>
        <v>106628.63999999998</v>
      </c>
      <c r="F33" s="246">
        <f>SUM(F5:F31)</f>
        <v>23232.94</v>
      </c>
      <c r="G33" s="246">
        <f>SUM(G5:G31)</f>
        <v>7315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106628.63999999998</v>
      </c>
      <c r="E35" s="249"/>
    </row>
    <row r="36" spans="2:8" ht="12" thickTop="1" x14ac:dyDescent="0.2">
      <c r="B36" t="s">
        <v>815</v>
      </c>
      <c r="D36" s="20">
        <f>D33</f>
        <v>1806896.36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NEWINGTON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272544.65999999997</v>
      </c>
      <c r="D8" s="95">
        <f>'DOE25'!G9</f>
        <v>41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60893.67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26943.65</v>
      </c>
      <c r="D11" s="95">
        <f>'DOE25'!G12</f>
        <v>0</v>
      </c>
      <c r="E11" s="95">
        <f>'DOE25'!H12</f>
        <v>4054.94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112.5</v>
      </c>
      <c r="D12" s="95">
        <f>'DOE25'!G13</f>
        <v>264.77</v>
      </c>
      <c r="E12" s="95">
        <f>'DOE25'!H13</f>
        <v>240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1227.46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299600.81</v>
      </c>
      <c r="D18" s="41">
        <f>SUM(D8:D17)</f>
        <v>1533.23</v>
      </c>
      <c r="E18" s="41">
        <f>SUM(E8:E17)</f>
        <v>4294.9400000000005</v>
      </c>
      <c r="F18" s="41">
        <f>SUM(F8:F17)</f>
        <v>0</v>
      </c>
      <c r="G18" s="41">
        <f>SUM(G8:G17)</f>
        <v>60893.67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4054.94</v>
      </c>
      <c r="D21" s="95">
        <f>'DOE25'!G22</f>
        <v>103.65024</v>
      </c>
      <c r="E21" s="95">
        <f>'DOE25'!H22</f>
        <v>240</v>
      </c>
      <c r="F21" s="95">
        <f>'DOE25'!I22</f>
        <v>0</v>
      </c>
      <c r="G21" s="95">
        <f>'DOE25'!J22</f>
        <v>26600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8070.3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9890.8799999999992</v>
      </c>
      <c r="D23" s="95">
        <f>'DOE25'!G24</f>
        <v>202.12</v>
      </c>
      <c r="E23" s="95">
        <f>'DOE25'!H24</f>
        <v>15.46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24952.61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46968.729999999996</v>
      </c>
      <c r="D31" s="41">
        <f>SUM(D21:D30)</f>
        <v>305.77024</v>
      </c>
      <c r="E31" s="41">
        <f>SUM(E21:E30)</f>
        <v>255.46</v>
      </c>
      <c r="F31" s="41">
        <f>SUM(F21:F30)</f>
        <v>0</v>
      </c>
      <c r="G31" s="41">
        <f>SUM(G21:G30)</f>
        <v>26600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1227.46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45816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7330.35</v>
      </c>
      <c r="D47" s="95">
        <f>'DOE25'!G48</f>
        <v>0</v>
      </c>
      <c r="E47" s="95">
        <f>'DOE25'!H48</f>
        <v>4039.48</v>
      </c>
      <c r="F47" s="95">
        <f>'DOE25'!I48</f>
        <v>0</v>
      </c>
      <c r="G47" s="95">
        <f>'DOE25'!J48</f>
        <v>34293.67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199485.73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252632.08000000002</v>
      </c>
      <c r="D50" s="41">
        <f>SUM(D34:D49)</f>
        <v>1227.46</v>
      </c>
      <c r="E50" s="41">
        <f>SUM(E34:E49)</f>
        <v>4039.48</v>
      </c>
      <c r="F50" s="41">
        <f>SUM(F34:F49)</f>
        <v>0</v>
      </c>
      <c r="G50" s="41">
        <f>SUM(G34:G49)</f>
        <v>34293.67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299600.81</v>
      </c>
      <c r="D51" s="41">
        <f>D50+D31</f>
        <v>1533.2302400000001</v>
      </c>
      <c r="E51" s="41">
        <f>E50+E31</f>
        <v>4294.9399999999996</v>
      </c>
      <c r="F51" s="41">
        <f>F50+F31</f>
        <v>0</v>
      </c>
      <c r="G51" s="41">
        <f>G50+G31</f>
        <v>60893.67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691055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12595.88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0.12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91.54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14248.85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17709.53</v>
      </c>
      <c r="D61" s="95">
        <f>SUM('DOE25'!G98:G110)</f>
        <v>0</v>
      </c>
      <c r="E61" s="95">
        <f>SUM('DOE25'!H98:H110)</f>
        <v>2920.09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30305.53</v>
      </c>
      <c r="D62" s="130">
        <f>SUM(D57:D61)</f>
        <v>14248.85</v>
      </c>
      <c r="E62" s="130">
        <f>SUM(E57:E61)</f>
        <v>2920.09</v>
      </c>
      <c r="F62" s="130">
        <f>SUM(F57:F61)</f>
        <v>0</v>
      </c>
      <c r="G62" s="130">
        <f>SUM(G57:G61)</f>
        <v>91.54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721360.53</v>
      </c>
      <c r="D63" s="22">
        <f>D56+D62</f>
        <v>14248.85</v>
      </c>
      <c r="E63" s="22">
        <f>E56+E62</f>
        <v>2920.09</v>
      </c>
      <c r="F63" s="22">
        <f>F56+F62</f>
        <v>0</v>
      </c>
      <c r="G63" s="22">
        <f>G56+G62</f>
        <v>91.54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1294879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1294879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37719.72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303.92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37719.72</v>
      </c>
      <c r="D78" s="130">
        <f>SUM(D72:D77)</f>
        <v>303.92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1332598.72</v>
      </c>
      <c r="D81" s="130">
        <f>SUM(D79:D80)+D78+D70</f>
        <v>303.92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16026.04</v>
      </c>
      <c r="D88" s="95">
        <f>SUM('DOE25'!G153:G161)</f>
        <v>4591.34</v>
      </c>
      <c r="E88" s="95">
        <f>SUM('DOE25'!H153:H161)</f>
        <v>21141.57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16026.04</v>
      </c>
      <c r="D91" s="131">
        <f>SUM(D85:D90)</f>
        <v>4591.34</v>
      </c>
      <c r="E91" s="131">
        <f>SUM(E85:E90)</f>
        <v>21141.57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12722.72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23961.63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23961.63</v>
      </c>
      <c r="D103" s="86">
        <f>SUM(D93:D102)</f>
        <v>12722.72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2093946.92</v>
      </c>
      <c r="D104" s="86">
        <f>D63+D81+D91+D103</f>
        <v>31866.83</v>
      </c>
      <c r="E104" s="86">
        <f>E63+E81+E91+E103</f>
        <v>24061.66</v>
      </c>
      <c r="F104" s="86">
        <f>F63+F81+F91+F103</f>
        <v>0</v>
      </c>
      <c r="G104" s="86">
        <f>G63+G81+G103</f>
        <v>91.54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1099614.71</v>
      </c>
      <c r="D109" s="24" t="s">
        <v>289</v>
      </c>
      <c r="E109" s="95">
        <f>('DOE25'!L276)+('DOE25'!L295)+('DOE25'!L314)</f>
        <v>1067.5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193850.97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27881.34</v>
      </c>
      <c r="D112" s="24" t="s">
        <v>289</v>
      </c>
      <c r="E112" s="95">
        <f>+('DOE25'!L279)+('DOE25'!L298)+('DOE25'!L317)</f>
        <v>500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1321347.02</v>
      </c>
      <c r="D115" s="86">
        <f>SUM(D109:D114)</f>
        <v>0</v>
      </c>
      <c r="E115" s="86">
        <f>SUM(E109:E114)</f>
        <v>1567.5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54910.31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24787.7</v>
      </c>
      <c r="D119" s="24" t="s">
        <v>289</v>
      </c>
      <c r="E119" s="95">
        <f>+('DOE25'!L282)+('DOE25'!L301)+('DOE25'!L320)</f>
        <v>20474.43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185067.15999999997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166480.14999999997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638.69000000000005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77957.209999999992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65872.13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2377.85</v>
      </c>
      <c r="D125" s="24" t="s">
        <v>289</v>
      </c>
      <c r="E125" s="95">
        <f>+('DOE25'!L288)+('DOE25'!L307)+('DOE25'!L326)</f>
        <v>1531.99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31866.83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578091.19999999995</v>
      </c>
      <c r="D128" s="86">
        <f>SUM(D118:D127)</f>
        <v>31866.83</v>
      </c>
      <c r="E128" s="86">
        <f>SUM(E118:E127)</f>
        <v>22006.420000000002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3541.2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23961.63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12722.72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91.54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-91.54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16263.919999999998</v>
      </c>
      <c r="D144" s="141">
        <f>SUM(D130:D143)</f>
        <v>0</v>
      </c>
      <c r="E144" s="141">
        <f>SUM(E130:E143)</f>
        <v>0</v>
      </c>
      <c r="F144" s="141">
        <f>SUM(F130:F143)</f>
        <v>23961.63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1915702.14</v>
      </c>
      <c r="D145" s="86">
        <f>(D115+D128+D144)</f>
        <v>31866.83</v>
      </c>
      <c r="E145" s="86">
        <f>(E115+E128+E144)</f>
        <v>23573.920000000002</v>
      </c>
      <c r="F145" s="86">
        <f>(F115+F128+F144)</f>
        <v>23961.63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NEWINGTON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30714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30714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1100682</v>
      </c>
      <c r="D10" s="182">
        <f>ROUND((C10/$C$28)*100,1)</f>
        <v>56.7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193851</v>
      </c>
      <c r="D11" s="182">
        <f>ROUND((C11/$C$28)*100,1)</f>
        <v>10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28381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54910</v>
      </c>
      <c r="D15" s="182">
        <f t="shared" ref="D15:D27" si="0">ROUND((C15/$C$28)*100,1)</f>
        <v>2.8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45262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188977</v>
      </c>
      <c r="D17" s="182">
        <f t="shared" si="0"/>
        <v>9.6999999999999993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166480</v>
      </c>
      <c r="D18" s="182">
        <f t="shared" si="0"/>
        <v>8.6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639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77957</v>
      </c>
      <c r="D20" s="182">
        <f t="shared" si="0"/>
        <v>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65872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17618.150000000001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1940629.15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3541</v>
      </c>
    </row>
    <row r="30" spans="1:4" x14ac:dyDescent="0.2">
      <c r="B30" s="187" t="s">
        <v>729</v>
      </c>
      <c r="C30" s="180">
        <f>SUM(C28:C29)</f>
        <v>1944170.15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691055</v>
      </c>
      <c r="D35" s="182">
        <f t="shared" ref="D35:D40" si="1">ROUND((C35/$C$41)*100,1)</f>
        <v>32.9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33317.160000000033</v>
      </c>
      <c r="D36" s="182">
        <f t="shared" si="1"/>
        <v>1.6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1294879</v>
      </c>
      <c r="D37" s="182">
        <f t="shared" si="1"/>
        <v>61.7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38024</v>
      </c>
      <c r="D38" s="182">
        <f t="shared" si="1"/>
        <v>1.8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41759</v>
      </c>
      <c r="D39" s="182">
        <f t="shared" si="1"/>
        <v>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2099034.16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NEWINGTON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2016-08-22T12:22:50Z</cp:lastPrinted>
  <dcterms:created xsi:type="dcterms:W3CDTF">1997-12-04T19:04:30Z</dcterms:created>
  <dcterms:modified xsi:type="dcterms:W3CDTF">2016-08-22T12:22:53Z</dcterms:modified>
</cp:coreProperties>
</file>