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7" i="2" l="1"/>
  <c r="G96" i="2"/>
  <c r="H244" i="1" l="1"/>
  <c r="H226" i="1"/>
  <c r="G655" i="1" l="1"/>
  <c r="C45" i="2" l="1"/>
  <c r="G51" i="1"/>
  <c r="F51" i="1"/>
  <c r="C37" i="10" l="1"/>
  <c r="F40" i="2" l="1"/>
  <c r="D39" i="2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D17" i="13" s="1"/>
  <c r="C17" i="13" s="1"/>
  <c r="G17" i="13"/>
  <c r="L251" i="1"/>
  <c r="F18" i="13"/>
  <c r="G18" i="13"/>
  <c r="L252" i="1"/>
  <c r="F19" i="13"/>
  <c r="G19" i="13"/>
  <c r="L253" i="1"/>
  <c r="F29" i="13"/>
  <c r="G29" i="13"/>
  <c r="L358" i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E118" i="2" s="1"/>
  <c r="L282" i="1"/>
  <c r="L283" i="1"/>
  <c r="L284" i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C20" i="10"/>
  <c r="L250" i="1"/>
  <c r="L332" i="1"/>
  <c r="L254" i="1"/>
  <c r="L268" i="1"/>
  <c r="L269" i="1"/>
  <c r="C143" i="2" s="1"/>
  <c r="L349" i="1"/>
  <c r="L350" i="1"/>
  <c r="I665" i="1"/>
  <c r="I670" i="1"/>
  <c r="L211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K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C97" i="2"/>
  <c r="D97" i="2"/>
  <c r="E97" i="2"/>
  <c r="F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3" i="2"/>
  <c r="E113" i="2"/>
  <c r="C114" i="2"/>
  <c r="D115" i="2"/>
  <c r="F115" i="2"/>
  <c r="G115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H461" i="1" s="1"/>
  <c r="H641" i="1" s="1"/>
  <c r="I460" i="1"/>
  <c r="I461" i="1" s="1"/>
  <c r="H642" i="1" s="1"/>
  <c r="G461" i="1"/>
  <c r="H640" i="1" s="1"/>
  <c r="F470" i="1"/>
  <c r="G470" i="1"/>
  <c r="H470" i="1"/>
  <c r="I470" i="1"/>
  <c r="I476" i="1" s="1"/>
  <c r="H625" i="1" s="1"/>
  <c r="J470" i="1"/>
  <c r="J476" i="1" s="1"/>
  <c r="H626" i="1" s="1"/>
  <c r="F474" i="1"/>
  <c r="F476" i="1" s="1"/>
  <c r="H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H545" i="1" s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J617" i="1" s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G643" i="1"/>
  <c r="J643" i="1" s="1"/>
  <c r="H643" i="1"/>
  <c r="G644" i="1"/>
  <c r="G645" i="1"/>
  <c r="G652" i="1"/>
  <c r="H652" i="1"/>
  <c r="G653" i="1"/>
  <c r="H653" i="1"/>
  <c r="G654" i="1"/>
  <c r="H654" i="1"/>
  <c r="H655" i="1"/>
  <c r="F192" i="1"/>
  <c r="L328" i="1"/>
  <c r="D50" i="2"/>
  <c r="G62" i="2"/>
  <c r="D29" i="13"/>
  <c r="C29" i="13" s="1"/>
  <c r="H112" i="1"/>
  <c r="L419" i="1"/>
  <c r="I169" i="1"/>
  <c r="G552" i="1"/>
  <c r="H476" i="1"/>
  <c r="H624" i="1" s="1"/>
  <c r="J624" i="1" s="1"/>
  <c r="G338" i="1"/>
  <c r="G352" i="1" s="1"/>
  <c r="J140" i="1"/>
  <c r="G22" i="2"/>
  <c r="H140" i="1"/>
  <c r="F22" i="13"/>
  <c r="C22" i="13" s="1"/>
  <c r="H338" i="1"/>
  <c r="H352" i="1" s="1"/>
  <c r="H192" i="1"/>
  <c r="L570" i="1"/>
  <c r="G36" i="2"/>
  <c r="J622" i="1" l="1"/>
  <c r="A31" i="12"/>
  <c r="G156" i="2"/>
  <c r="D81" i="2"/>
  <c r="D18" i="2"/>
  <c r="G157" i="2"/>
  <c r="C78" i="2"/>
  <c r="E62" i="2"/>
  <c r="E63" i="2" s="1"/>
  <c r="D18" i="13"/>
  <c r="C18" i="13" s="1"/>
  <c r="C91" i="2"/>
  <c r="D19" i="13"/>
  <c r="C19" i="13" s="1"/>
  <c r="G161" i="2"/>
  <c r="G164" i="2"/>
  <c r="D91" i="2"/>
  <c r="F18" i="2"/>
  <c r="E103" i="2"/>
  <c r="G81" i="2"/>
  <c r="F78" i="2"/>
  <c r="F81" i="2" s="1"/>
  <c r="D31" i="2"/>
  <c r="E31" i="2"/>
  <c r="C26" i="10"/>
  <c r="G650" i="1"/>
  <c r="L393" i="1"/>
  <c r="C138" i="2" s="1"/>
  <c r="J644" i="1"/>
  <c r="J640" i="1"/>
  <c r="K598" i="1"/>
  <c r="G647" i="1" s="1"/>
  <c r="K545" i="1"/>
  <c r="K550" i="1"/>
  <c r="G545" i="1"/>
  <c r="K500" i="1"/>
  <c r="G408" i="1"/>
  <c r="H645" i="1" s="1"/>
  <c r="J645" i="1" s="1"/>
  <c r="L401" i="1"/>
  <c r="C139" i="2" s="1"/>
  <c r="L362" i="1"/>
  <c r="H661" i="1"/>
  <c r="G661" i="1"/>
  <c r="F338" i="1"/>
  <c r="F352" i="1" s="1"/>
  <c r="K338" i="1"/>
  <c r="E121" i="2"/>
  <c r="L309" i="1"/>
  <c r="L338" i="1" s="1"/>
  <c r="C32" i="10"/>
  <c r="J655" i="1"/>
  <c r="C132" i="2"/>
  <c r="L270" i="1"/>
  <c r="C17" i="10"/>
  <c r="E8" i="13"/>
  <c r="C8" i="13" s="1"/>
  <c r="G651" i="1"/>
  <c r="J651" i="1" s="1"/>
  <c r="E13" i="13"/>
  <c r="C13" i="13" s="1"/>
  <c r="C18" i="10"/>
  <c r="K257" i="1"/>
  <c r="K271" i="1" s="1"/>
  <c r="C16" i="10"/>
  <c r="L247" i="1"/>
  <c r="H660" i="1" s="1"/>
  <c r="I257" i="1"/>
  <c r="I271" i="1" s="1"/>
  <c r="C11" i="10"/>
  <c r="C110" i="2"/>
  <c r="H257" i="1"/>
  <c r="H271" i="1" s="1"/>
  <c r="G257" i="1"/>
  <c r="G271" i="1" s="1"/>
  <c r="F257" i="1"/>
  <c r="F271" i="1" s="1"/>
  <c r="C21" i="10"/>
  <c r="D14" i="13"/>
  <c r="C14" i="13" s="1"/>
  <c r="D12" i="13"/>
  <c r="C12" i="13" s="1"/>
  <c r="D7" i="13"/>
  <c r="C7" i="13" s="1"/>
  <c r="L229" i="1"/>
  <c r="C118" i="2"/>
  <c r="A40" i="12"/>
  <c r="C12" i="10"/>
  <c r="D5" i="13"/>
  <c r="C5" i="13" s="1"/>
  <c r="J257" i="1"/>
  <c r="J271" i="1" s="1"/>
  <c r="A13" i="12"/>
  <c r="C10" i="10"/>
  <c r="C70" i="2"/>
  <c r="F112" i="1"/>
  <c r="C18" i="2"/>
  <c r="J639" i="1"/>
  <c r="J641" i="1"/>
  <c r="E128" i="2"/>
  <c r="C16" i="13"/>
  <c r="C81" i="2"/>
  <c r="D145" i="2"/>
  <c r="L382" i="1"/>
  <c r="G636" i="1" s="1"/>
  <c r="J636" i="1" s="1"/>
  <c r="F661" i="1"/>
  <c r="C19" i="10"/>
  <c r="C15" i="10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1" i="2"/>
  <c r="C56" i="2"/>
  <c r="F662" i="1"/>
  <c r="I662" i="1" s="1"/>
  <c r="C13" i="10"/>
  <c r="L290" i="1"/>
  <c r="F660" i="1" s="1"/>
  <c r="F664" i="1" s="1"/>
  <c r="L539" i="1"/>
  <c r="K503" i="1"/>
  <c r="K352" i="1"/>
  <c r="E109" i="2"/>
  <c r="E115" i="2" s="1"/>
  <c r="C62" i="2"/>
  <c r="K551" i="1"/>
  <c r="H25" i="13"/>
  <c r="F169" i="1"/>
  <c r="E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G140" i="1"/>
  <c r="F140" i="1"/>
  <c r="G63" i="2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G104" i="2" l="1"/>
  <c r="L408" i="1"/>
  <c r="G637" i="1" s="1"/>
  <c r="J637" i="1" s="1"/>
  <c r="C141" i="2"/>
  <c r="C144" i="2" s="1"/>
  <c r="E104" i="2"/>
  <c r="J647" i="1"/>
  <c r="K552" i="1"/>
  <c r="H646" i="1"/>
  <c r="J646" i="1" s="1"/>
  <c r="H664" i="1"/>
  <c r="H667" i="1" s="1"/>
  <c r="I661" i="1"/>
  <c r="E145" i="2"/>
  <c r="E33" i="13"/>
  <c r="D35" i="13" s="1"/>
  <c r="L257" i="1"/>
  <c r="L271" i="1" s="1"/>
  <c r="G632" i="1" s="1"/>
  <c r="J632" i="1" s="1"/>
  <c r="C115" i="2"/>
  <c r="G660" i="1"/>
  <c r="G664" i="1" s="1"/>
  <c r="G672" i="1" s="1"/>
  <c r="C5" i="10" s="1"/>
  <c r="C128" i="2"/>
  <c r="F193" i="1"/>
  <c r="G627" i="1" s="1"/>
  <c r="J627" i="1" s="1"/>
  <c r="C39" i="10"/>
  <c r="C36" i="10"/>
  <c r="C63" i="2"/>
  <c r="C104" i="2" s="1"/>
  <c r="L352" i="1"/>
  <c r="G633" i="1" s="1"/>
  <c r="J633" i="1" s="1"/>
  <c r="C25" i="13"/>
  <c r="H33" i="13"/>
  <c r="F672" i="1"/>
  <c r="C4" i="10" s="1"/>
  <c r="F667" i="1"/>
  <c r="C28" i="10"/>
  <c r="D23" i="10" s="1"/>
  <c r="D31" i="13"/>
  <c r="C31" i="13" s="1"/>
  <c r="L545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D22" i="10"/>
  <c r="I660" i="1"/>
  <c r="I664" i="1" s="1"/>
  <c r="I672" i="1" s="1"/>
  <c r="C7" i="10" s="1"/>
  <c r="G667" i="1"/>
  <c r="D11" i="10"/>
  <c r="D20" i="10"/>
  <c r="D25" i="10"/>
  <c r="D13" i="10"/>
  <c r="D21" i="10"/>
  <c r="D15" i="10"/>
  <c r="D19" i="10"/>
  <c r="D27" i="10"/>
  <c r="D18" i="10"/>
  <c r="D17" i="10"/>
  <c r="D12" i="10"/>
  <c r="D24" i="10"/>
  <c r="D33" i="13"/>
  <c r="D36" i="13" s="1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<sst xmlns="http://schemas.openxmlformats.org/spreadsheetml/2006/main" count="3958" uniqueCount="915">
  <si>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</si>
  <si>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</si>
  <si>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</si>
  <si>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</si>
  <si>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</si>
  <si>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</si>
  <si>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</si>
  <si>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</si>
  <si>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</si>
  <si>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</si>
  <si>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</si>
  <si>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</si>
  <si>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</si>
  <si>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</si>
  <si>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</si>
  <si>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</si>
  <si>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</si>
  <si>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</si>
  <si>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</si>
  <si>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</si>
  <si>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</si>
  <si>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</si>
  <si>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</si>
  <si>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</si>
  <si>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</si>
  <si>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</si>
  <si>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</si>
  <si>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</si>
  <si>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</si>
  <si>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</si>
  <si>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</si>
  <si>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</si>
  <si>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</si>
  <si>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</si>
  <si>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</si>
  <si>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</si>
  <si>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</si>
  <si>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</si>
  <si>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</si>
  <si>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</si>
  <si>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</si>
  <si>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</si>
  <si>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</si>
  <si>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</si>
  <si>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</si>
  <si>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</si>
  <si>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</si>
  <si>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</si>
  <si>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</si>
  <si>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</si>
  <si>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</si>
  <si>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</si>
  <si>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</si>
  <si>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</si>
  <si>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</si>
  <si>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</si>
  <si>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</si>
  <si>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</si>
  <si>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</si>
  <si>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</si>
  <si>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</si>
  <si>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</si>
  <si>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</si>
  <si>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</si>
  <si>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</si>
  <si>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</si>
  <si>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</si>
  <si>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</si>
  <si>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</si>
  <si>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</si>
  <si>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</si>
  <si>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</si>
  <si>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</si>
  <si>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</si>
  <si>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</si>
  <si>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</si>
  <si>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</si>
  <si>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</si>
  <si>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</si>
  <si>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</si>
  <si>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</si>
  <si>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</si>
  <si>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</si>
  <si>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</si>
  <si>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</si>
  <si>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</si>
  <si>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</si>
  <si>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</si>
  <si>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</si>
  <si>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</si>
  <si>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</si>
  <si>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</si>
  <si>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</si>
  <si>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</si>
  <si>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</si>
  <si>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</si>
  <si>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</si>
  <si>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</si>
  <si>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</si>
  <si>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</si>
  <si>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</si>
  <si>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</si>
  <si>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</si>
  <si>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</si>
  <si>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</si>
  <si>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</si>
  <si>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</si>
  <si>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</si>
  <si>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</si>
  <si>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</si>
  <si>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</si>
  <si>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</si>
  <si>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</si>
  <si>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</si>
  <si>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</si>
  <si>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</si>
  <si>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</si>
  <si>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</si>
  <si>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</si>
  <si>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</si>
  <si>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</si>
  <si>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</si>
  <si>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</si>
  <si>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</si>
  <si>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</si>
  <si>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</si>
  <si>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</si>
  <si>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</si>
  <si>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</si>
  <si>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</si>
  <si>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</si>
  <si>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</si>
  <si>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</si>
  <si>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</si>
  <si>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</si>
  <si>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</si>
  <si>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</si>
  <si>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</si>
  <si>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</si>
  <si>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</si>
  <si>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</si>
  <si>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</si>
  <si>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</si>
  <si>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</si>
  <si>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</si>
  <si>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</si>
  <si>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</si>
  <si>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</si>
  <si>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</si>
  <si>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</si>
  <si>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</si>
  <si>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</si>
  <si>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</si>
  <si>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</si>
  <si>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</si>
  <si>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</si>
  <si>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</si>
  <si>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</si>
  <si>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</si>
  <si>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</si>
  <si>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</si>
  <si>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</si>
  <si>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</si>
  <si>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</si>
  <si>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</si>
  <si>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</si>
  <si>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</si>
  <si>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</si>
  <si>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</si>
  <si>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</si>
  <si>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</si>
  <si>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</si>
  <si>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</si>
  <si>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</si>
  <si>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</si>
  <si>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</si>
  <si>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</si>
  <si>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</si>
  <si>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</si>
  <si>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</si>
  <si>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</si>
  <si>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</si>
  <si>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</si>
  <si>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</si>
  <si>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</si>
  <si>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</si>
  <si>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</si>
  <si>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</si>
  <si>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</si>
  <si>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</si>
  <si>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</si>
  <si>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</si>
  <si>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</si>
  <si>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</si>
  <si>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</si>
  <si>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</si>
  <si>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</si>
  <si>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</si>
  <si>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</si>
  <si>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</si>
  <si>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</si>
  <si>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</si>
  <si>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</si>
  <si>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</si>
  <si>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</si>
  <si>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</si>
  <si>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</si>
  <si>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</si>
  <si>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</si>
  <si>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</si>
  <si>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</si>
  <si>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</si>
  <si>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</si>
  <si>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</si>
  <si>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</si>
  <si>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</si>
  <si>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</si>
  <si>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</si>
  <si>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</si>
  <si>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</si>
  <si>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</si>
  <si>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</si>
  <si>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</si>
  <si>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</si>
  <si>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</si>
  <si>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</si>
  <si>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</si>
  <si>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</si>
  <si>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</si>
  <si>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</si>
  <si>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</si>
  <si>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</si>
  <si>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</si>
  <si>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</si>
  <si>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</si>
  <si>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</si>
  <si>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</si>
  <si>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</si>
  <si>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</si>
  <si>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</si>
  <si>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</si>
  <si>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</si>
  <si>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</si>
  <si>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</si>
  <si>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</si>
  <si>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</si>
  <si>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</si>
  <si>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</si>
  <si>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</si>
  <si>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</si>
  <si>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</si>
  <si>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</si>
  <si>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</si>
  <si>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</si>
  <si>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</si>
  <si>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</si>
  <si>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</si>
  <si>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</si>
  <si>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</si>
  <si>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</si>
  <si>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</si>
  <si>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</si>
  <si>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</si>
  <si>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</si>
  <si>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</si>
  <si>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</si>
  <si>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</si>
  <si>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</si>
  <si>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</si>
  <si>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</si>
  <si>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</si>
  <si>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</si>
  <si>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</si>
  <si>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</si>
  <si>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</si>
  <si>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</si>
  <si>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</si>
  <si>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</si>
  <si>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</si>
  <si>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</si>
  <si>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</si>
  <si>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</si>
  <si>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</si>
  <si>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</si>
  <si>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</si>
  <si>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</si>
  <si>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</si>
  <si>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</si>
  <si>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</si>
  <si>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</si>
  <si>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</si>
  <si>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</si>
  <si>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</si>
  <si>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</si>
  <si>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</si>
  <si>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</si>
  <si>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</si>
  <si>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</si>
  <si>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</si>
  <si>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</si>
  <si>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</si>
  <si>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</si>
  <si>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</si>
  <si>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</si>
  <si>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</si>
  <si>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</si>
  <si>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</si>
  <si>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</si>
  <si>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</si>
  <si>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</si>
  <si>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</si>
  <si>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</si>
  <si>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</si>
  <si>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</si>
  <si>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</si>
  <si>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</si>
  <si>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</si>
  <si>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</si>
  <si>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</si>
  <si>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</si>
  <si>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</si>
  <si>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</si>
  <si>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</si>
  <si>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</si>
  <si>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</si>
  <si>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</si>
  <si>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</si>
  <si>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</si>
  <si>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</si>
  <si>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</si>
  <si>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</si>
  <si>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</si>
  <si>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</si>
  <si>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</si>
  <si>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</si>
  <si>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</si>
  <si>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</si>
  <si>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</si>
  <si>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</si>
  <si>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</si>
  <si>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</si>
  <si>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</si>
  <si>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</si>
  <si>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</si>
  <si>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</si>
  <si>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</si>
  <si>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</si>
  <si>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</si>
  <si>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</si>
  <si>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</si>
  <si>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</si>
  <si>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</si>
  <si>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</si>
  <si>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</si>
  <si>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</si>
  <si>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</si>
  <si>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</si>
  <si>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</si>
  <si>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</si>
  <si>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</si>
  <si>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</si>
  <si>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</si>
  <si>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</si>
  <si>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</si>
  <si>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</si>
  <si>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</si>
  <si>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</si>
  <si>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</si>
  <si>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</si>
  <si>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</si>
  <si>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</si>
  <si>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</si>
  <si>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</si>
  <si>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</si>
  <si>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</si>
  <si>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</si>
  <si>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</si>
  <si>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</si>
  <si>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</si>
  <si>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</si>
  <si>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</si>
  <si>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</si>
  <si>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</si>
  <si>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</si>
  <si>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</si>
  <si>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</si>
  <si>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</si>
  <si>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</si>
  <si>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</si>
  <si>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</si>
  <si>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</si>
  <si>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</si>
  <si>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</si>
  <si>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</si>
  <si>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</si>
  <si>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</si>
  <si>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</si>
  <si>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</si>
  <si>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</si>
  <si>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</si>
  <si>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</si>
  <si>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</si>
  <si>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</si>
  <si>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</si>
  <si>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</si>
  <si>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</si>
  <si>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</si>
  <si>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</si>
  <si>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</si>
  <si>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</si>
  <si>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</si>
  <si>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</si>
  <si>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</si>
  <si>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</si>
  <si>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</si>
  <si>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</si>
  <si>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</si>
  <si>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</si>
  <si>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</si>
  <si>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</si>
  <si>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</si>
  <si>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</si>
  <si>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</si>
  <si>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</si>
  <si>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</si>
  <si>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</si>
  <si>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</si>
  <si>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</si>
  <si>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</si>
  <si>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</si>
  <si>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</si>
  <si>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</si>
  <si>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</si>
  <si>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</si>
  <si>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</si>
  <si>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</si>
  <si>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</si>
  <si>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</si>
  <si>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</si>
  <si>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</si>
  <si>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</si>
  <si>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</si>
  <si>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</si>
  <si>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</si>
  <si>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</si>
  <si>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</si>
  <si>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</si>
  <si>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</si>
  <si>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</si>
  <si>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</si>
  <si>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</si>
  <si>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</si>
  <si>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</si>
  <si>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</si>
  <si>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</si>
  <si>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</si>
  <si>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</si>
  <si>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</si>
  <si>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</si>
  <si>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</si>
  <si>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</si>
  <si>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</si>
  <si>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</si>
  <si>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</si>
  <si>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</si>
  <si>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</si>
  <si>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</si>
  <si>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</si>
  <si>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</si>
  <si>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</si>
  <si>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</si>
  <si>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</si>
  <si>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</si>
  <si>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</si>
  <si>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</si>
  <si>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</si>
  <si>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</si>
  <si>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</si>
  <si>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</si>
  <si>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</si>
  <si>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</si>
  <si>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</si>
  <si>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</si>
  <si>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</si>
  <si>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</si>
  <si>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</si>
  <si>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</si>
  <si>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</si>
  <si>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</si>
  <si>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</si>
  <si>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</si>
  <si>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</si>
  <si>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</si>
  <si>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</si>
  <si>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</si>
  <si>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</si>
  <si>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</si>
  <si>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</si>
  <si>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</si>
  <si>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</si>
  <si>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</si>
  <si>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</si>
  <si>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</si>
  <si>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</si>
  <si>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</si>
  <si>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</si>
  <si>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</si>
  <si>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</si>
  <si>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</si>
  <si>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</si>
  <si>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</si>
  <si>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</si>
  <si>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</si>
  <si>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</si>
  <si>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</si>
  <si>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</si>
  <si>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</si>
  <si>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</si>
  <si>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</si>
  <si>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</si>
  <si>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</si>
  <si>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</si>
  <si>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</si>
  <si>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</si>
  <si>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</si>
  <si>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</si>
  <si>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</si>
  <si>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</si>
  <si>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</si>
  <si>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</si>
  <si>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</si>
  <si>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</si>
  <si>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</si>
  <si>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</si>
  <si>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</si>
  <si>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</si>
  <si>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</si>
  <si>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</si>
  <si>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</si>
  <si>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</si>
  <si>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</si>
  <si>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</si>
  <si>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</si>
  <si>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</si>
  <si>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</si>
  <si>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</si>
  <si>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</si>
  <si>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</si>
  <si>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</si>
  <si>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</si>
  <si>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</si>
  <si>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</si>
  <si>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</si>
  <si>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</si>
  <si>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</si>
  <si>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</si>
  <si>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</si>
  <si>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</si>
  <si>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</si>
  <si>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</si>
  <si>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</si>
  <si>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</si>
  <si>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</si>
  <si>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</si>
  <si>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</si>
  <si>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</si>
  <si>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</si>
  <si>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</si>
  <si>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</si>
  <si>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</si>
  <si>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</si>
  <si>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</si>
  <si>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</si>
  <si>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</si>
  <si>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</si>
  <si>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</si>
  <si>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</si>
  <si>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</si>
  <si>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</si>
  <si>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</si>
  <si>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</si>
  <si>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</si>
  <si>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</si>
  <si>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</si>
  <si>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</si>
  <si>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</si>
  <si>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</si>
  <si>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</si>
  <si>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</si>
  <si>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</si>
  <si>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</si>
  <si>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</si>
  <si>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</si>
  <si>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</si>
  <si>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</si>
  <si>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</si>
  <si>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</si>
  <si>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</si>
  <si>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</si>
  <si>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</si>
  <si>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</si>
  <si>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</si>
  <si>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</si>
  <si>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</si>
  <si>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</si>
  <si>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</si>
  <si>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</si>
  <si>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</si>
  <si>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</si>
  <si>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</si>
  <si>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</si>
  <si>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</si>
  <si>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</si>
  <si>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</si>
  <si>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</si>
  <si>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</si>
  <si>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</si>
  <si>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</si>
  <si>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</si>
  <si>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</si>
  <si>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</si>
  <si>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</si>
  <si>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</si>
  <si>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</si>
  <si>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</si>
  <si>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</si>
  <si>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</si>
  <si>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</si>
  <si>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</si>
  <si>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</si>
  <si>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</si>
  <si>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</si>
  <si>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</si>
  <si>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</si>
  <si>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</si>
  <si>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</si>
  <si>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</si>
  <si>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</si>
  <si>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</si>
  <si>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</si>
  <si>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</si>
  <si>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</si>
  <si>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</si>
  <si>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</si>
  <si>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</si>
  <si>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</si>
  <si>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</si>
  <si>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</si>
  <si>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</si>
  <si>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</si>
  <si>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</si>
  <si>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</si>
  <si>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</si>
  <si>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</si>
  <si>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</si>
  <si>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</si>
  <si>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</si>
  <si>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</si>
  <si>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</si>
  <si>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</si>
  <si>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</si>
  <si>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</si>
  <si>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</si>
  <si>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</si>
  <si>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</si>
  <si>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</si>
  <si>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</si>
  <si>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</si>
  <si>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</si>
  <si>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</si>
  <si>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</si>
  <si>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</si>
  <si>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</si>
  <si>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</si>
  <si>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</si>
  <si>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</si>
  <si>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</si>
  <si>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</si>
  <si>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</si>
  <si>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</si>
  <si>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</si>
  <si>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</si>
  <si>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</si>
  <si>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</si>
  <si>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</si>
  <si>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</si>
  <si>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</si>
  <si>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</si>
  <si>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</si>
  <si>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</si>
  <si>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</si>
  <si>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</si>
  <si>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</si>
  <si>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</si>
  <si>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</si>
  <si>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</si>
  <si>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</si>
  <si>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</si>
  <si>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</si>
  <si>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</si>
  <si>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</si>
  <si>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</si>
  <si>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</si>
  <si>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</si>
  <si>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</si>
  <si>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</si>
  <si>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</si>
  <si>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</si>
  <si>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</si>
  <si>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</si>
  <si>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</si>
  <si>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</si>
  <si>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</si>
  <si>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</si>
  <si>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</si>
  <si>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</si>
  <si>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</si>
  <si>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</si>
  <si>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</si>
  <si>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</si>
  <si>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</si>
  <si>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</si>
  <si>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</si>
  <si>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</si>
  <si>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</si>
  <si>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</si>
  <si>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</si>
  <si>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</si>
  <si>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</si>
  <si>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</si>
  <si>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</si>
  <si>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</si>
  <si>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</si>
  <si>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</si>
  <si>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</si>
  <si>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</si>
  <si>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</si>
  <si>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</si>
  <si>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</si>
  <si>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</si>
  <si>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</si>
  <si>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</si>
  <si>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</si>
  <si>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</si>
  <si>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</si>
  <si>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</si>
  <si>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</si>
  <si>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</si>
  <si>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</si>
  <si>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</si>
  <si>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</si>
  <si>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</si>
  <si>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</si>
  <si>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</si>
  <si>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</si>
  <si>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</si>
  <si>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</si>
  <si>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</si>
  <si>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</si>
  <si>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</si>
  <si>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</si>
  <si>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</si>
  <si>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</si>
  <si>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</si>
  <si>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</si>
  <si>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</si>
  <si>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</si>
  <si>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</si>
  <si>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</si>
  <si>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</si>
  <si>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</si>
  <si>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</si>
  <si>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</si>
  <si>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</si>
  <si>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</si>
  <si>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</si>
  <si>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</si>
  <si>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</si>
  <si>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</si>
  <si>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</si>
  <si>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</si>
  <si>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</si>
  <si>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</si>
  <si>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</si>
  <si>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</si>
  <si>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</si>
  <si>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</si>
  <si>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</si>
  <si>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</si>
  <si>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</si>
  <si>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</si>
  <si>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</si>
  <si>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</si>
  <si>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</si>
  <si>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</si>
  <si>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</si>
  <si>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</si>
  <si>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</si>
  <si>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</si>
  <si>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</si>
  <si>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</si>
  <si>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</si>
  <si>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</si>
  <si>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</si>
  <si>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</si>
  <si>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</si>
  <si>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</si>
  <si>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</si>
  <si>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</si>
  <si>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</si>
  <si>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</si>
  <si>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</si>
  <si>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</si>
  <si>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</si>
  <si>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</si>
  <si>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</si>
  <si>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</si>
  <si>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</si>
  <si>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</si>
  <si>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</si>
  <si>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</si>
  <si>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</si>
  <si>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</si>
  <si>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</si>
  <si>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</si>
  <si>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</si>
  <si>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</si>
  <si>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</si>
  <si>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</si>
  <si>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</si>
  <si>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</si>
  <si>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</si>
  <si>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</si>
  <si>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</si>
  <si>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</si>
  <si>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</si>
  <si>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</si>
  <si>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</si>
  <si>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</si>
  <si>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</si>
  <si>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</si>
  <si>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</si>
  <si>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</si>
  <si>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</si>
  <si>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</si>
  <si>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</si>
  <si>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</si>
  <si>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</si>
  <si>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</si>
  <si>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</si>
  <si>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</si>
  <si>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</si>
  <si>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</si>
  <si>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</si>
  <si>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</si>
  <si>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</si>
  <si>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</si>
  <si>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</si>
  <si>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</si>
  <si>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</si>
  <si>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</si>
  <si>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</si>
  <si>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</si>
  <si>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</si>
  <si>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</si>
  <si>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</si>
  <si>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</si>
  <si>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</si>
  <si>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</si>
  <si>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</si>
  <si>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</si>
  <si>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</si>
  <si>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</si>
  <si>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</si>
  <si>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</si>
  <si>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</si>
  <si>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</si>
  <si>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</si>
  <si>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</si>
  <si>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</si>
  <si>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</si>
  <si>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</si>
  <si>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</si>
  <si>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</si>
  <si>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</si>
  <si>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</si>
  <si>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</si>
  <si>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</si>
  <si>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</si>
  <si>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</si>
  <si>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</si>
  <si>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</si>
  <si>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</si>
  <si>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</si>
  <si>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</si>
  <si>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</si>
  <si>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</si>
  <si>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</si>
  <si>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</si>
  <si>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</si>
  <si>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</si>
  <si>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</si>
  <si>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</si>
  <si>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</si>
  <si>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</si>
  <si>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</si>
  <si>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</si>
  <si>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</si>
  <si>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</si>
  <si>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</si>
  <si>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</si>
  <si>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</si>
  <si>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PROFILE SCHOOL DISTRICT</t>
  </si>
  <si>
    <t>01/27</t>
  </si>
  <si>
    <t>01/07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</si>
</sst>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450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245529.43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64980.58</v>
      </c>
      <c r="G12" s="18">
        <v>-32510.43</v>
      </c>
      <c r="H12" s="18">
        <v>-32470.15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9578.56</v>
      </c>
      <c r="G13" s="18">
        <v>32510.43</v>
      </c>
      <c r="H13" s="18">
        <v>32470.15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6441.42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445959.54999999993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326529.99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445959.54999999993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30525.58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30525.58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445959.54999999993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281004.40999999997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296004.40999999997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445959.54999999993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326529.99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445959.54999999993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3985996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3985996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567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13608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106063.46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120238.46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357.09</v>
      </c>
      <c r="G96" s="18"/>
      <c r="H96" s="18"/>
      <c r="I96" s="18"/>
      <c r="J96" s="18">
        <v>1179.5899999999999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56735.519999999997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409.61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64027.37</v>
      </c>
      <c r="G110" s="18">
        <v>2061.85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69794.070000000007</v>
      </c>
      <c r="G111" s="41">
        <f>SUM(G96:G110)</f>
        <v>58797.369999999995</v>
      </c>
      <c r="H111" s="41">
        <f>SUM(H96:H110)</f>
        <v>0</v>
      </c>
      <c r="I111" s="41">
        <f>SUM(I96:I110)</f>
        <v>0</v>
      </c>
      <c r="J111" s="41">
        <f>SUM(J96:J110)</f>
        <v>1179.5899999999999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4176028.53</v>
      </c>
      <c r="G112" s="41">
        <f>G60+G111</f>
        <v>58797.369999999995</v>
      </c>
      <c r="H112" s="41">
        <f>H60+H79+H94+H111</f>
        <v>0</v>
      </c>
      <c r="I112" s="41">
        <f>I60+I111</f>
        <v>0</v>
      </c>
      <c r="J112" s="41">
        <f>J60+J111</f>
        <v>1179.5899999999999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644327.88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802134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1446461.88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369536.36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109298.89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5089.3999999999996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1317.29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32527.5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516452.15</v>
      </c>
      <c r="G136" s="41">
        <f>SUM(G123:G135)</f>
        <v>1317.29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1962914.0299999998</v>
      </c>
      <c r="G140" s="41">
        <f>G121+SUM(G136:G137)</f>
        <v>1317.29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55416.83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44996.44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38528.89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43103.9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28976.67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28976.67</v>
      </c>
      <c r="G162" s="41">
        <f>SUM(G150:G161)</f>
        <v>38528.89</v>
      </c>
      <c r="H162" s="41">
        <f>SUM(H150:H161)</f>
        <v>143517.17000000001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553.61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29530.28</v>
      </c>
      <c r="G169" s="41">
        <f>G147+G162+SUM(G163:G168)</f>
        <v>38528.89</v>
      </c>
      <c r="H169" s="41">
        <f>H147+H162+SUM(H163:H168)</f>
        <v>143517.17000000001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22374.1</v>
      </c>
      <c r="H179" s="18"/>
      <c r="I179" s="18"/>
      <c r="J179" s="18">
        <v>146850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4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22374.1</v>
      </c>
      <c r="H183" s="41">
        <f>SUM(H179:H182)</f>
        <v>0</v>
      </c>
      <c r="I183" s="41">
        <f>SUM(I179:I182)</f>
        <v>0</v>
      </c>
      <c r="J183" s="41">
        <f>SUM(J179:J182)</f>
        <v>146850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22374.1</v>
      </c>
      <c r="H192" s="41">
        <f>+H183+SUM(H188:H191)</f>
        <v>0</v>
      </c>
      <c r="I192" s="41">
        <f>I177+I183+SUM(I188:I191)</f>
        <v>0</v>
      </c>
      <c r="J192" s="41">
        <f>J183</f>
        <v>146850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6168472.8399999999</v>
      </c>
      <c r="G193" s="47">
        <f>G112+G140+G169+G192</f>
        <v>121017.65</v>
      </c>
      <c r="H193" s="47">
        <f>H112+H140+H169+H192</f>
        <v>143517.17000000001</v>
      </c>
      <c r="I193" s="47">
        <f>I112+I140+I169+I192</f>
        <v>0</v>
      </c>
      <c r="J193" s="47">
        <f>J112+J140+J192</f>
        <v>148029.59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427076.78</v>
      </c>
      <c r="G215" s="18">
        <v>190349.5</v>
      </c>
      <c r="H215" s="18">
        <v>1685.73</v>
      </c>
      <c r="I215" s="18">
        <v>17355.509999999998</v>
      </c>
      <c r="J215" s="18">
        <v>19343.11</v>
      </c>
      <c r="K215" s="18"/>
      <c r="L215" s="19">
        <f>SUM(F215:K215)</f>
        <v>655810.63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140419.35</v>
      </c>
      <c r="G216" s="18">
        <v>105824.16</v>
      </c>
      <c r="H216" s="18">
        <v>4139.29</v>
      </c>
      <c r="I216" s="18">
        <v>2551.9899999999998</v>
      </c>
      <c r="J216" s="18">
        <v>1448.21</v>
      </c>
      <c r="K216" s="18"/>
      <c r="L216" s="19">
        <f>SUM(F216:K216)</f>
        <v>254383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39201.129999999997</v>
      </c>
      <c r="G217" s="18">
        <v>21385.67</v>
      </c>
      <c r="H217" s="18">
        <v>17.440000000000001</v>
      </c>
      <c r="I217" s="18">
        <v>3545.72</v>
      </c>
      <c r="J217" s="18"/>
      <c r="K217" s="18"/>
      <c r="L217" s="19">
        <f>SUM(F217:K217)</f>
        <v>64149.96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28689.599999999999</v>
      </c>
      <c r="G218" s="18">
        <v>7592.21</v>
      </c>
      <c r="H218" s="18">
        <v>9794.69</v>
      </c>
      <c r="I218" s="18">
        <v>1755.26</v>
      </c>
      <c r="J218" s="18">
        <v>1651.67</v>
      </c>
      <c r="K218" s="18">
        <v>4701.8900000000003</v>
      </c>
      <c r="L218" s="19">
        <f>SUM(F218:K218)</f>
        <v>54185.32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74924.2</v>
      </c>
      <c r="G220" s="18">
        <v>34490.42</v>
      </c>
      <c r="H220" s="18">
        <v>11542.28</v>
      </c>
      <c r="I220" s="18">
        <v>987.01</v>
      </c>
      <c r="J220" s="18">
        <v>105</v>
      </c>
      <c r="K220" s="18"/>
      <c r="L220" s="19">
        <f t="shared" ref="L220:L226" si="2">SUM(F220:K220)</f>
        <v>122048.90999999999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44643.78</v>
      </c>
      <c r="G221" s="18">
        <v>20330.75</v>
      </c>
      <c r="H221" s="18">
        <v>16.45</v>
      </c>
      <c r="I221" s="18">
        <v>3728.47</v>
      </c>
      <c r="J221" s="18">
        <v>18000</v>
      </c>
      <c r="K221" s="18">
        <v>8927.52</v>
      </c>
      <c r="L221" s="19">
        <f t="shared" si="2"/>
        <v>95646.97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3106.25</v>
      </c>
      <c r="G222" s="18">
        <v>283.5</v>
      </c>
      <c r="H222" s="18">
        <v>111530.16</v>
      </c>
      <c r="I222" s="18"/>
      <c r="J222" s="18"/>
      <c r="K222" s="18">
        <v>3167.64</v>
      </c>
      <c r="L222" s="19">
        <f t="shared" si="2"/>
        <v>118087.55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87162.71</v>
      </c>
      <c r="G223" s="18">
        <v>50068.95</v>
      </c>
      <c r="H223" s="18">
        <v>18482.509999999998</v>
      </c>
      <c r="I223" s="18">
        <v>3181.7</v>
      </c>
      <c r="J223" s="18">
        <v>138.25</v>
      </c>
      <c r="K223" s="18"/>
      <c r="L223" s="19">
        <f t="shared" si="2"/>
        <v>159034.12000000002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42207.81</v>
      </c>
      <c r="G225" s="18">
        <v>14676.67</v>
      </c>
      <c r="H225" s="18">
        <v>122191.45</v>
      </c>
      <c r="I225" s="18">
        <v>52118.46</v>
      </c>
      <c r="J225" s="18">
        <v>4852.22</v>
      </c>
      <c r="K225" s="18">
        <v>612.5</v>
      </c>
      <c r="L225" s="19">
        <f t="shared" si="2"/>
        <v>236659.11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26643.49-1023.67</f>
        <v>25619.820000000003</v>
      </c>
      <c r="I226" s="18"/>
      <c r="J226" s="18"/>
      <c r="K226" s="18"/>
      <c r="L226" s="19">
        <f t="shared" si="2"/>
        <v>25619.820000000003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887431.60999999987</v>
      </c>
      <c r="G229" s="41">
        <f>SUM(G215:G228)</f>
        <v>445001.83</v>
      </c>
      <c r="H229" s="41">
        <f>SUM(H215:H228)</f>
        <v>305019.82</v>
      </c>
      <c r="I229" s="41">
        <f>SUM(I215:I228)</f>
        <v>85224.12</v>
      </c>
      <c r="J229" s="41">
        <f>SUM(J215:J228)</f>
        <v>45538.46</v>
      </c>
      <c r="K229" s="41">
        <f t="shared" si="3"/>
        <v>17409.55</v>
      </c>
      <c r="L229" s="41">
        <f t="shared" si="3"/>
        <v>1785625.39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868382.81</v>
      </c>
      <c r="G233" s="18">
        <v>416649.6</v>
      </c>
      <c r="H233" s="18">
        <v>30465.39</v>
      </c>
      <c r="I233" s="18">
        <v>29856.37</v>
      </c>
      <c r="J233" s="18">
        <v>40458.06</v>
      </c>
      <c r="K233" s="18"/>
      <c r="L233" s="19">
        <f>SUM(F233:K233)</f>
        <v>1385812.2300000002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223204.51</v>
      </c>
      <c r="G234" s="18">
        <v>180978.07</v>
      </c>
      <c r="H234" s="18">
        <v>53079.39</v>
      </c>
      <c r="I234" s="18">
        <v>4834.3500000000004</v>
      </c>
      <c r="J234" s="18">
        <v>750.03</v>
      </c>
      <c r="K234" s="18"/>
      <c r="L234" s="19">
        <f>SUM(F234:K234)</f>
        <v>462846.35000000003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72801.929999999993</v>
      </c>
      <c r="G235" s="18">
        <v>39714.839999999997</v>
      </c>
      <c r="H235" s="18">
        <v>31233.11</v>
      </c>
      <c r="I235" s="18">
        <v>6584.47</v>
      </c>
      <c r="J235" s="18"/>
      <c r="K235" s="18"/>
      <c r="L235" s="19">
        <f>SUM(F235:K235)</f>
        <v>150334.35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64047.65</v>
      </c>
      <c r="G236" s="18">
        <v>13418.93</v>
      </c>
      <c r="H236" s="18">
        <v>18190.150000000001</v>
      </c>
      <c r="I236" s="18">
        <v>3323.63</v>
      </c>
      <c r="J236" s="18">
        <v>3067.34</v>
      </c>
      <c r="K236" s="18">
        <v>8732.1299999999992</v>
      </c>
      <c r="L236" s="19">
        <f>SUM(F236:K236)</f>
        <v>110779.83000000002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91287.08</v>
      </c>
      <c r="G238" s="18">
        <v>32622.91</v>
      </c>
      <c r="H238" s="18">
        <v>55159.66</v>
      </c>
      <c r="I238" s="18">
        <v>1832.99</v>
      </c>
      <c r="J238" s="18">
        <v>195</v>
      </c>
      <c r="K238" s="18"/>
      <c r="L238" s="19">
        <f t="shared" ref="L238:L244" si="4">SUM(F238:K238)</f>
        <v>181097.64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83156.929999999993</v>
      </c>
      <c r="G239" s="18">
        <v>37775.949999999997</v>
      </c>
      <c r="H239" s="18">
        <v>-658.45</v>
      </c>
      <c r="I239" s="18">
        <v>5258.47</v>
      </c>
      <c r="J239" s="18">
        <v>-145</v>
      </c>
      <c r="K239" s="18">
        <v>16633.810000000001</v>
      </c>
      <c r="L239" s="19">
        <f t="shared" si="4"/>
        <v>142021.71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5768.75</v>
      </c>
      <c r="G240" s="18">
        <v>526.5</v>
      </c>
      <c r="H240" s="18">
        <v>207127.43</v>
      </c>
      <c r="I240" s="18"/>
      <c r="J240" s="18"/>
      <c r="K240" s="18">
        <v>5882.77</v>
      </c>
      <c r="L240" s="19">
        <f t="shared" si="4"/>
        <v>219305.44999999998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156256.53</v>
      </c>
      <c r="G241" s="18">
        <v>68630.67</v>
      </c>
      <c r="H241" s="18">
        <v>31192.28</v>
      </c>
      <c r="I241" s="18">
        <v>5908.84</v>
      </c>
      <c r="J241" s="18">
        <v>256.75</v>
      </c>
      <c r="K241" s="18">
        <v>6476.61</v>
      </c>
      <c r="L241" s="19">
        <f t="shared" si="4"/>
        <v>268721.68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86418.15</v>
      </c>
      <c r="G243" s="18">
        <v>28555.64</v>
      </c>
      <c r="H243" s="18">
        <v>160712.89000000001</v>
      </c>
      <c r="I243" s="18">
        <v>96810.13</v>
      </c>
      <c r="J243" s="18">
        <v>9011.27</v>
      </c>
      <c r="K243" s="18">
        <v>1137.5</v>
      </c>
      <c r="L243" s="19">
        <f t="shared" si="4"/>
        <v>382645.58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84042.57+1023.67</f>
        <v>85066.240000000005</v>
      </c>
      <c r="I244" s="18">
        <v>2785.75</v>
      </c>
      <c r="J244" s="18"/>
      <c r="K244" s="18"/>
      <c r="L244" s="19">
        <f t="shared" si="4"/>
        <v>87851.99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1651324.3399999999</v>
      </c>
      <c r="G247" s="41">
        <f t="shared" si="5"/>
        <v>818873.11</v>
      </c>
      <c r="H247" s="41">
        <f t="shared" si="5"/>
        <v>671568.09</v>
      </c>
      <c r="I247" s="41">
        <f t="shared" si="5"/>
        <v>157195</v>
      </c>
      <c r="J247" s="41">
        <f t="shared" si="5"/>
        <v>53593.45</v>
      </c>
      <c r="K247" s="41">
        <f t="shared" si="5"/>
        <v>38862.82</v>
      </c>
      <c r="L247" s="41">
        <f t="shared" si="5"/>
        <v>3391416.810000001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2538755.9499999997</v>
      </c>
      <c r="G257" s="41">
        <f t="shared" si="8"/>
        <v>1263874.94</v>
      </c>
      <c r="H257" s="41">
        <f t="shared" si="8"/>
        <v>976587.90999999992</v>
      </c>
      <c r="I257" s="41">
        <f t="shared" si="8"/>
        <v>242419.12</v>
      </c>
      <c r="J257" s="41">
        <f t="shared" si="8"/>
        <v>99131.91</v>
      </c>
      <c r="K257" s="41">
        <f t="shared" si="8"/>
        <v>56272.369999999995</v>
      </c>
      <c r="L257" s="41">
        <f t="shared" si="8"/>
        <v>5177042.2000000011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333481.26</v>
      </c>
      <c r="L261" s="19">
        <f>SUM(F261:K261)</f>
        <v>333481.26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22374.1</v>
      </c>
      <c r="L263" s="19">
        <f>SUM(F263:K263)</f>
        <v>22374.1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146850</v>
      </c>
      <c r="L266" s="19">
        <f t="shared" si="9"/>
        <v>146850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1152705.3599999999</v>
      </c>
      <c r="L270" s="41">
        <f t="shared" si="9"/>
        <v>1152705.3599999999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2538755.9499999997</v>
      </c>
      <c r="G271" s="42">
        <f t="shared" si="11"/>
        <v>1263874.94</v>
      </c>
      <c r="H271" s="42">
        <f t="shared" si="11"/>
        <v>976587.90999999992</v>
      </c>
      <c r="I271" s="42">
        <f t="shared" si="11"/>
        <v>242419.12</v>
      </c>
      <c r="J271" s="42">
        <f t="shared" si="11"/>
        <v>99131.91</v>
      </c>
      <c r="K271" s="42">
        <f t="shared" si="11"/>
        <v>1208977.73</v>
      </c>
      <c r="L271" s="42">
        <f t="shared" si="11"/>
        <v>6329747.5600000005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13374.2</v>
      </c>
      <c r="G295" s="18">
        <v>7197.77</v>
      </c>
      <c r="H295" s="18">
        <v>6376.96</v>
      </c>
      <c r="I295" s="18">
        <v>779.31</v>
      </c>
      <c r="J295" s="18">
        <v>2174.9</v>
      </c>
      <c r="K295" s="18"/>
      <c r="L295" s="19">
        <f>SUM(F295:K295)</f>
        <v>29903.140000000003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5690.12</v>
      </c>
      <c r="G296" s="18">
        <v>838.68</v>
      </c>
      <c r="H296" s="18">
        <v>367.5</v>
      </c>
      <c r="I296" s="18"/>
      <c r="J296" s="18"/>
      <c r="K296" s="18"/>
      <c r="L296" s="19">
        <f>SUM(F296:K296)</f>
        <v>6896.3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8006.25</v>
      </c>
      <c r="G301" s="18">
        <v>1719.15</v>
      </c>
      <c r="H301" s="18">
        <v>1971.2</v>
      </c>
      <c r="I301" s="18"/>
      <c r="J301" s="18"/>
      <c r="K301" s="18"/>
      <c r="L301" s="19">
        <f t="shared" si="14"/>
        <v>11696.6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1734.97</v>
      </c>
      <c r="L302" s="19">
        <f t="shared" si="14"/>
        <v>1734.97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27070.57</v>
      </c>
      <c r="G309" s="42">
        <f t="shared" si="15"/>
        <v>9755.6</v>
      </c>
      <c r="H309" s="42">
        <f t="shared" si="15"/>
        <v>8715.66</v>
      </c>
      <c r="I309" s="42">
        <f t="shared" si="15"/>
        <v>779.31</v>
      </c>
      <c r="J309" s="42">
        <f t="shared" si="15"/>
        <v>2174.9</v>
      </c>
      <c r="K309" s="42">
        <f t="shared" si="15"/>
        <v>1734.97</v>
      </c>
      <c r="L309" s="41">
        <f t="shared" si="15"/>
        <v>50231.01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24837.8</v>
      </c>
      <c r="G314" s="18">
        <v>13367.29</v>
      </c>
      <c r="H314" s="18">
        <v>11842.93</v>
      </c>
      <c r="I314" s="18">
        <v>1447.28</v>
      </c>
      <c r="J314" s="18">
        <v>4039.1</v>
      </c>
      <c r="K314" s="18"/>
      <c r="L314" s="19">
        <f>SUM(F314:K314)</f>
        <v>55534.399999999994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10567.37</v>
      </c>
      <c r="G315" s="18">
        <v>1557.54</v>
      </c>
      <c r="H315" s="18">
        <v>682.5</v>
      </c>
      <c r="I315" s="18"/>
      <c r="J315" s="18"/>
      <c r="K315" s="18"/>
      <c r="L315" s="19">
        <f>SUM(F315:K315)</f>
        <v>12807.41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14868.75</v>
      </c>
      <c r="G320" s="18">
        <v>3192.72</v>
      </c>
      <c r="H320" s="18">
        <v>3660.8</v>
      </c>
      <c r="I320" s="18"/>
      <c r="J320" s="18"/>
      <c r="K320" s="18"/>
      <c r="L320" s="19">
        <f t="shared" si="16"/>
        <v>21722.27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3222.08</v>
      </c>
      <c r="L321" s="19">
        <f t="shared" si="16"/>
        <v>3222.08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50273.919999999998</v>
      </c>
      <c r="G328" s="42">
        <f t="shared" si="17"/>
        <v>18117.550000000003</v>
      </c>
      <c r="H328" s="42">
        <f t="shared" si="17"/>
        <v>16186.23</v>
      </c>
      <c r="I328" s="42">
        <f t="shared" si="17"/>
        <v>1447.28</v>
      </c>
      <c r="J328" s="42">
        <f t="shared" si="17"/>
        <v>4039.1</v>
      </c>
      <c r="K328" s="42">
        <f t="shared" si="17"/>
        <v>3222.08</v>
      </c>
      <c r="L328" s="41">
        <f t="shared" si="17"/>
        <v>93286.16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77344.489999999991</v>
      </c>
      <c r="G338" s="41">
        <f t="shared" si="20"/>
        <v>27873.15</v>
      </c>
      <c r="H338" s="41">
        <f t="shared" si="20"/>
        <v>24901.89</v>
      </c>
      <c r="I338" s="41">
        <f t="shared" si="20"/>
        <v>2226.59</v>
      </c>
      <c r="J338" s="41">
        <f t="shared" si="20"/>
        <v>6214</v>
      </c>
      <c r="K338" s="41">
        <f t="shared" si="20"/>
        <v>4957.05</v>
      </c>
      <c r="L338" s="41">
        <f t="shared" si="20"/>
        <v>143517.17000000001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77344.489999999991</v>
      </c>
      <c r="G352" s="41">
        <f>G338</f>
        <v>27873.15</v>
      </c>
      <c r="H352" s="41">
        <f>H338</f>
        <v>24901.89</v>
      </c>
      <c r="I352" s="41">
        <f>I338</f>
        <v>2226.59</v>
      </c>
      <c r="J352" s="41">
        <f>J338</f>
        <v>6214</v>
      </c>
      <c r="K352" s="47">
        <f>K338+K351</f>
        <v>4957.05</v>
      </c>
      <c r="L352" s="41">
        <f>L338+L351</f>
        <v>143517.17000000001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42350.93</v>
      </c>
      <c r="I359" s="18"/>
      <c r="J359" s="18"/>
      <c r="K359" s="18"/>
      <c r="L359" s="19">
        <f>SUM(F359:K359)</f>
        <v>42350.93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78651.72</v>
      </c>
      <c r="I360" s="18"/>
      <c r="J360" s="18"/>
      <c r="K360" s="18">
        <v>15</v>
      </c>
      <c r="L360" s="19">
        <f>SUM(F360:K360)</f>
        <v>78666.720000000001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121002.65</v>
      </c>
      <c r="I362" s="47">
        <f t="shared" si="22"/>
        <v>0</v>
      </c>
      <c r="J362" s="47">
        <f t="shared" si="22"/>
        <v>0</v>
      </c>
      <c r="K362" s="47">
        <f t="shared" si="22"/>
        <v>15</v>
      </c>
      <c r="L362" s="47">
        <f t="shared" si="22"/>
        <v>121017.65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25000</v>
      </c>
      <c r="H392" s="18">
        <v>740.46</v>
      </c>
      <c r="I392" s="18"/>
      <c r="J392" s="24" t="s">
        <v>289</v>
      </c>
      <c r="K392" s="24" t="s">
        <v>289</v>
      </c>
      <c r="L392" s="56">
        <f t="shared" si="25"/>
        <v>25740.46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740.46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25740.46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121850</v>
      </c>
      <c r="H400" s="18">
        <v>439.13</v>
      </c>
      <c r="I400" s="18"/>
      <c r="J400" s="24" t="s">
        <v>289</v>
      </c>
      <c r="K400" s="24" t="s">
        <v>289</v>
      </c>
      <c r="L400" s="56">
        <f t="shared" si="26"/>
        <v>122289.13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121850</v>
      </c>
      <c r="H401" s="47">
        <f>SUM(H395:H400)</f>
        <v>439.13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122289.13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146850</v>
      </c>
      <c r="H408" s="47">
        <f>H393+H401+H407</f>
        <v>1179.5900000000001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148029.59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268412.21999999997</v>
      </c>
      <c r="G445" s="18">
        <v>177547.33</v>
      </c>
      <c r="H445" s="18"/>
      <c r="I445" s="56">
        <f t="shared" si="33"/>
        <v>445959.54999999993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268412.21999999997</v>
      </c>
      <c r="G446" s="13">
        <f>SUM(G439:G445)</f>
        <v>177547.33</v>
      </c>
      <c r="H446" s="13">
        <f>SUM(H439:H445)</f>
        <v>0</v>
      </c>
      <c r="I446" s="13">
        <f>SUM(I439:I445)</f>
        <v>445959.54999999993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268412.21999999997</v>
      </c>
      <c r="G459" s="18">
        <v>177547.33</v>
      </c>
      <c r="H459" s="18"/>
      <c r="I459" s="56">
        <f t="shared" si="34"/>
        <v>445959.54999999993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268412.21999999997</v>
      </c>
      <c r="G460" s="83">
        <f>SUM(G454:G459)</f>
        <v>177547.33</v>
      </c>
      <c r="H460" s="83">
        <f>SUM(H454:H459)</f>
        <v>0</v>
      </c>
      <c r="I460" s="83">
        <f>SUM(I454:I459)</f>
        <v>445959.54999999993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268412.21999999997</v>
      </c>
      <c r="G461" s="42">
        <f>G452+G460</f>
        <v>177547.33</v>
      </c>
      <c r="H461" s="42">
        <f>H452+H460</f>
        <v>0</v>
      </c>
      <c r="I461" s="42">
        <f>I452+I460</f>
        <v>445959.54999999993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457279.13</v>
      </c>
      <c r="G465" s="18">
        <v>341.66</v>
      </c>
      <c r="H465" s="18"/>
      <c r="I465" s="18"/>
      <c r="J465" s="18">
        <v>297929.96000000002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6168472.8399999999</v>
      </c>
      <c r="G468" s="18">
        <v>121017.65</v>
      </c>
      <c r="H468" s="18">
        <v>143517.17000000001</v>
      </c>
      <c r="I468" s="18"/>
      <c r="J468" s="18">
        <v>148029.59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-341.66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6168472.8399999999</v>
      </c>
      <c r="G470" s="53">
        <f>SUM(G468:G469)</f>
        <v>120675.98999999999</v>
      </c>
      <c r="H470" s="53">
        <f>SUM(H468:H469)</f>
        <v>143517.17000000001</v>
      </c>
      <c r="I470" s="53">
        <f>SUM(I468:I469)</f>
        <v>0</v>
      </c>
      <c r="J470" s="53">
        <f>SUM(J468:J469)</f>
        <v>148029.59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6329747.5599999996</v>
      </c>
      <c r="G472" s="18">
        <v>121017.65</v>
      </c>
      <c r="H472" s="18">
        <v>143517.17000000001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6329747.5599999996</v>
      </c>
      <c r="G474" s="53">
        <f>SUM(G472:G473)</f>
        <v>121017.65</v>
      </c>
      <c r="H474" s="53">
        <f>SUM(H472:H473)</f>
        <v>143517.17000000001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296004.41000000015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445959.55000000005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12948800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7750000</v>
      </c>
      <c r="G495" s="18"/>
      <c r="H495" s="18"/>
      <c r="I495" s="18"/>
      <c r="J495" s="18"/>
      <c r="K495" s="53">
        <f>SUM(F495:J495)</f>
        <v>7750000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7100000</v>
      </c>
      <c r="G498" s="204"/>
      <c r="H498" s="204"/>
      <c r="I498" s="204"/>
      <c r="J498" s="204"/>
      <c r="K498" s="205">
        <f t="shared" si="35"/>
        <v>7100000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1754660</v>
      </c>
      <c r="G499" s="18"/>
      <c r="H499" s="18"/>
      <c r="I499" s="18"/>
      <c r="J499" s="18"/>
      <c r="K499" s="53">
        <f t="shared" si="35"/>
        <v>1754660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8854660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8854660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300981.26</v>
      </c>
      <c r="G502" s="18"/>
      <c r="H502" s="18"/>
      <c r="I502" s="18"/>
      <c r="J502" s="18"/>
      <c r="K502" s="53">
        <f t="shared" si="35"/>
        <v>300981.26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950981.26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950981.26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52200</v>
      </c>
      <c r="G512" s="24" t="s">
        <v>289</v>
      </c>
      <c r="H512" s="18">
        <v>49300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12542906</v>
      </c>
      <c r="G513" s="24" t="s">
        <v>289</v>
      </c>
      <c r="H513" s="18">
        <v>12214811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113801</v>
      </c>
      <c r="G514" s="24" t="s">
        <v>289</v>
      </c>
      <c r="H514" s="18">
        <v>94882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35000</v>
      </c>
      <c r="G515" s="24" t="s">
        <v>289</v>
      </c>
      <c r="H515" s="18">
        <v>35000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0</v>
      </c>
      <c r="H516" s="24" t="s">
        <v>289</v>
      </c>
      <c r="I516" s="18">
        <v>114287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12743907</v>
      </c>
      <c r="G517" s="42">
        <f>SUM(G511:G516)</f>
        <v>0</v>
      </c>
      <c r="H517" s="42">
        <f>SUM(H511:H516)</f>
        <v>12393993</v>
      </c>
      <c r="I517" s="42">
        <f>SUM(I511:I516)</f>
        <v>114287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13298.47</v>
      </c>
      <c r="G522" s="18">
        <v>101219.46</v>
      </c>
      <c r="H522" s="18">
        <v>20394.04</v>
      </c>
      <c r="I522" s="18">
        <v>2585.2199999999998</v>
      </c>
      <c r="J522" s="18">
        <v>769.38</v>
      </c>
      <c r="K522" s="18"/>
      <c r="L522" s="88">
        <f>SUM(F522:K522)</f>
        <v>138266.57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246022.88</v>
      </c>
      <c r="G523" s="18">
        <v>187978.99</v>
      </c>
      <c r="H523" s="18">
        <v>37874.639999999999</v>
      </c>
      <c r="I523" s="18">
        <v>4801.12</v>
      </c>
      <c r="J523" s="18">
        <v>1428.86</v>
      </c>
      <c r="K523" s="18"/>
      <c r="L523" s="88">
        <f>SUM(F523:K523)</f>
        <v>478106.49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259321.35</v>
      </c>
      <c r="G524" s="108">
        <f t="shared" ref="G524:L524" si="36">SUM(G521:G523)</f>
        <v>289198.45</v>
      </c>
      <c r="H524" s="108">
        <f t="shared" si="36"/>
        <v>58268.68</v>
      </c>
      <c r="I524" s="108">
        <f t="shared" si="36"/>
        <v>7386.34</v>
      </c>
      <c r="J524" s="108">
        <f t="shared" si="36"/>
        <v>2198.2399999999998</v>
      </c>
      <c r="K524" s="108">
        <f t="shared" si="36"/>
        <v>0</v>
      </c>
      <c r="L524" s="89">
        <f t="shared" si="36"/>
        <v>616373.06000000006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16542.28</v>
      </c>
      <c r="I527" s="18"/>
      <c r="J527" s="18"/>
      <c r="K527" s="18"/>
      <c r="L527" s="88">
        <f>SUM(F527:K527)</f>
        <v>16542.28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55159.66</v>
      </c>
      <c r="I528" s="18"/>
      <c r="J528" s="18"/>
      <c r="K528" s="18"/>
      <c r="L528" s="88">
        <f>SUM(F528:K528)</f>
        <v>55159.66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71701.94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71701.94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>
        <v>1734.97</v>
      </c>
      <c r="L532" s="88">
        <f>SUM(F532:K532)</f>
        <v>1734.97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>
        <v>3222.08</v>
      </c>
      <c r="L533" s="88">
        <f>SUM(F533:K533)</f>
        <v>3222.08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4957.05</v>
      </c>
      <c r="L534" s="89">
        <f t="shared" si="38"/>
        <v>4957.05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11884.24</v>
      </c>
      <c r="I537" s="18"/>
      <c r="J537" s="18"/>
      <c r="K537" s="18"/>
      <c r="L537" s="88">
        <f>SUM(F537:K537)</f>
        <v>11884.24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22070.74</v>
      </c>
      <c r="I538" s="18"/>
      <c r="J538" s="18"/>
      <c r="K538" s="18"/>
      <c r="L538" s="88">
        <f>SUM(F538:K538)</f>
        <v>22070.74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33954.980000000003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33954.980000000003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1433.32</v>
      </c>
      <c r="I542" s="18"/>
      <c r="J542" s="18"/>
      <c r="K542" s="18"/>
      <c r="L542" s="88">
        <f>SUM(F542:K542)</f>
        <v>1433.32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8654.0400000000009</v>
      </c>
      <c r="I543" s="18"/>
      <c r="J543" s="18"/>
      <c r="K543" s="18"/>
      <c r="L543" s="88">
        <f>SUM(F543:K543)</f>
        <v>8654.0400000000009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10087.36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10087.36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259321.35</v>
      </c>
      <c r="G545" s="89">
        <f t="shared" ref="G545:L545" si="41">G524+G529+G534+G539+G544</f>
        <v>289198.45</v>
      </c>
      <c r="H545" s="89">
        <f t="shared" si="41"/>
        <v>174012.96000000002</v>
      </c>
      <c r="I545" s="89">
        <f t="shared" si="41"/>
        <v>7386.34</v>
      </c>
      <c r="J545" s="89">
        <f t="shared" si="41"/>
        <v>2198.2399999999998</v>
      </c>
      <c r="K545" s="89">
        <f t="shared" si="41"/>
        <v>4957.05</v>
      </c>
      <c r="L545" s="89">
        <f t="shared" si="41"/>
        <v>737074.39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138266.57</v>
      </c>
      <c r="G550" s="87">
        <f>L527</f>
        <v>16542.28</v>
      </c>
      <c r="H550" s="87">
        <f>L532</f>
        <v>1734.97</v>
      </c>
      <c r="I550" s="87">
        <f>L537</f>
        <v>11884.24</v>
      </c>
      <c r="J550" s="87">
        <f>L542</f>
        <v>1433.32</v>
      </c>
      <c r="K550" s="87">
        <f>SUM(F550:J550)</f>
        <v>169861.38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478106.49</v>
      </c>
      <c r="G551" s="87">
        <f>L528</f>
        <v>55159.66</v>
      </c>
      <c r="H551" s="87">
        <f>L533</f>
        <v>3222.08</v>
      </c>
      <c r="I551" s="87">
        <f>L538</f>
        <v>22070.74</v>
      </c>
      <c r="J551" s="87">
        <f>L543</f>
        <v>8654.0400000000009</v>
      </c>
      <c r="K551" s="87">
        <f>SUM(F551:J551)</f>
        <v>567213.01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616373.06000000006</v>
      </c>
      <c r="G552" s="89">
        <f t="shared" si="42"/>
        <v>71701.94</v>
      </c>
      <c r="H552" s="89">
        <f t="shared" si="42"/>
        <v>4957.05</v>
      </c>
      <c r="I552" s="89">
        <f t="shared" si="42"/>
        <v>33954.980000000003</v>
      </c>
      <c r="J552" s="89">
        <f t="shared" si="42"/>
        <v>10087.36</v>
      </c>
      <c r="K552" s="89">
        <f t="shared" si="42"/>
        <v>737074.39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>
        <v>1538.78</v>
      </c>
      <c r="J568" s="18"/>
      <c r="K568" s="18"/>
      <c r="L568" s="88">
        <f>SUM(F568:K568)</f>
        <v>1538.78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>
        <v>2952.72</v>
      </c>
      <c r="J569" s="18"/>
      <c r="K569" s="18"/>
      <c r="L569" s="88">
        <f>SUM(F569:K569)</f>
        <v>2952.72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4491.5</v>
      </c>
      <c r="J570" s="193">
        <f t="shared" si="45"/>
        <v>0</v>
      </c>
      <c r="K570" s="193">
        <f t="shared" si="45"/>
        <v>0</v>
      </c>
      <c r="L570" s="193">
        <f t="shared" si="45"/>
        <v>4491.5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4491.5</v>
      </c>
      <c r="J571" s="89">
        <f t="shared" si="46"/>
        <v>0</v>
      </c>
      <c r="K571" s="89">
        <f t="shared" si="46"/>
        <v>0</v>
      </c>
      <c r="L571" s="89">
        <f t="shared" si="46"/>
        <v>4491.5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2991.79</v>
      </c>
      <c r="H582" s="18">
        <v>49597.64</v>
      </c>
      <c r="I582" s="87">
        <f t="shared" si="47"/>
        <v>52589.43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31200.71</v>
      </c>
      <c r="I584" s="87">
        <f t="shared" si="47"/>
        <v>31200.71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0</v>
      </c>
      <c r="I592" s="18">
        <v>1433.32</v>
      </c>
      <c r="J592" s="18">
        <v>8654.0400000000009</v>
      </c>
      <c r="K592" s="104">
        <f t="shared" si="48"/>
        <v>10087.36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30984.83</v>
      </c>
      <c r="K593" s="104">
        <f t="shared" si="48"/>
        <v>30984.83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14885.03</v>
      </c>
      <c r="J594" s="18">
        <v>28014.19</v>
      </c>
      <c r="K594" s="104">
        <f t="shared" si="48"/>
        <v>42899.22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9301.4699999999993</v>
      </c>
      <c r="J595" s="18">
        <v>17274.16</v>
      </c>
      <c r="K595" s="104">
        <f t="shared" si="48"/>
        <v>26575.629999999997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 t="s">
        <v>287</v>
      </c>
      <c r="J597" s="18">
        <v>2924.77</v>
      </c>
      <c r="K597" s="104">
        <f t="shared" si="48"/>
        <v>2924.77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25619.82</v>
      </c>
      <c r="J598" s="108">
        <f>SUM(J591:J597)</f>
        <v>87851.99</v>
      </c>
      <c r="K598" s="108">
        <f>SUM(K591:K597)</f>
        <v>113471.81000000001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36871.07</v>
      </c>
      <c r="J604" s="18">
        <v>68474.84</v>
      </c>
      <c r="K604" s="104">
        <f>SUM(H604:J604)</f>
        <v>105345.91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36871.07</v>
      </c>
      <c r="J605" s="108">
        <f>SUM(J602:J604)</f>
        <v>68474.84</v>
      </c>
      <c r="K605" s="108">
        <f>SUM(K602:K604)</f>
        <v>105345.91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14096.1</v>
      </c>
      <c r="G612" s="18">
        <v>2839.13</v>
      </c>
      <c r="H612" s="18"/>
      <c r="I612" s="18"/>
      <c r="J612" s="18"/>
      <c r="K612" s="18"/>
      <c r="L612" s="88">
        <f>SUM(F612:K612)</f>
        <v>16935.23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14096.1</v>
      </c>
      <c r="G614" s="108">
        <f t="shared" si="49"/>
        <v>2839.13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16935.23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326529.99</v>
      </c>
      <c r="H617" s="109">
        <f>SUM(F52)</f>
        <v>326529.99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445959.54999999993</v>
      </c>
      <c r="H621" s="109">
        <f>SUM(J52)</f>
        <v>445959.54999999993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296004.40999999997</v>
      </c>
      <c r="H622" s="109">
        <f>F476</f>
        <v>296004.41000000015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445959.54999999993</v>
      </c>
      <c r="H626" s="109">
        <f>J476</f>
        <v>445959.55000000005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6168472.8399999999</v>
      </c>
      <c r="H627" s="104">
        <f>SUM(F468)</f>
        <v>6168472.8399999999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121017.65</v>
      </c>
      <c r="H628" s="104">
        <f>SUM(G468)</f>
        <v>121017.65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143517.17000000001</v>
      </c>
      <c r="H629" s="104">
        <f>SUM(H468)</f>
        <v>143517.17000000001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148029.59</v>
      </c>
      <c r="H631" s="104">
        <f>SUM(J468)</f>
        <v>148029.59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6329747.5600000005</v>
      </c>
      <c r="H632" s="104">
        <f>SUM(F472)</f>
        <v>6329747.5599999996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143517.17000000001</v>
      </c>
      <c r="H633" s="104">
        <f>SUM(H472)</f>
        <v>143517.17000000001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121017.65</v>
      </c>
      <c r="H635" s="104">
        <f>SUM(G472)</f>
        <v>121017.65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148029.59</v>
      </c>
      <c r="H637" s="164">
        <f>SUM(J468)</f>
        <v>148029.59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268412.21999999997</v>
      </c>
      <c r="H639" s="104">
        <f>SUM(F461)</f>
        <v>268412.21999999997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177547.33</v>
      </c>
      <c r="H640" s="104">
        <f>SUM(G461)</f>
        <v>177547.33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445959.54999999993</v>
      </c>
      <c r="H642" s="104">
        <f>SUM(I461)</f>
        <v>445959.54999999993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1179.5899999999999</v>
      </c>
      <c r="H644" s="104">
        <f>H408</f>
        <v>1179.5900000000001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146850</v>
      </c>
      <c r="H645" s="104">
        <f>G408</f>
        <v>146850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148029.59</v>
      </c>
      <c r="H646" s="104">
        <f>L408</f>
        <v>148029.59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113471.81000000001</v>
      </c>
      <c r="H647" s="104">
        <f>L208+L226+L244</f>
        <v>113471.81000000001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105345.91</v>
      </c>
      <c r="H648" s="104">
        <f>(J257+J338)-(J255+J336)</f>
        <v>105345.91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25619.820000000003</v>
      </c>
      <c r="H650" s="104">
        <f>I598</f>
        <v>25619.82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87851.99</v>
      </c>
      <c r="H651" s="104">
        <f>J598</f>
        <v>87851.99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22374.1</v>
      </c>
      <c r="H652" s="104">
        <f>K263+K345</f>
        <v>22374.1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146850</v>
      </c>
      <c r="H655" s="104">
        <f>K266+K347</f>
        <v>146850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1878207.3299999998</v>
      </c>
      <c r="H660" s="19">
        <f>(L247+L328+L360)</f>
        <v>3563369.6900000013</v>
      </c>
      <c r="I660" s="19">
        <f>SUM(F660:H660)</f>
        <v>5441577.0200000014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20576.529961159384</v>
      </c>
      <c r="H661" s="19">
        <f>(L360/IF(SUM(L358:L360)=0,1,SUM(L358:L360))*(SUM(G97:G110)))</f>
        <v>38220.840038840615</v>
      </c>
      <c r="I661" s="19">
        <f>SUM(F661:H661)</f>
        <v>58797.369999999995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25619.820000000003</v>
      </c>
      <c r="H662" s="19">
        <f>(L244+L325)-(J244+J325)</f>
        <v>87851.99</v>
      </c>
      <c r="I662" s="19">
        <f>SUM(F662:H662)</f>
        <v>113471.81000000001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56798.09</v>
      </c>
      <c r="H663" s="199">
        <f>SUM(H575:H587)+SUM(J602:J604)+L613</f>
        <v>149273.19</v>
      </c>
      <c r="I663" s="19">
        <f>SUM(F663:H663)</f>
        <v>206071.28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1775212.8900388405</v>
      </c>
      <c r="H664" s="19">
        <f>H660-SUM(H661:H663)</f>
        <v>3288023.669961161</v>
      </c>
      <c r="I664" s="19">
        <f>I660-SUM(I661:I663)</f>
        <v>5063236.5600000015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63.78</v>
      </c>
      <c r="H665" s="248">
        <v>173.11</v>
      </c>
      <c r="I665" s="19">
        <f>SUM(F665:H665)</f>
        <v>236.89000000000001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27833.38</v>
      </c>
      <c r="H667" s="19">
        <f>ROUND(H664/H665,2)</f>
        <v>18993.84</v>
      </c>
      <c r="I667" s="19">
        <f>ROUND(I664/I665,2)</f>
        <v>21373.79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-6.55</v>
      </c>
      <c r="I670" s="19">
        <f>SUM(F670:H670)</f>
        <v>-6.55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27833.38</v>
      </c>
      <c r="H672" s="19">
        <f>ROUND((H664+H669)/(H665+H670),2)</f>
        <v>19740.78</v>
      </c>
      <c r="I672" s="19">
        <f>ROUND((I664+I669)/(I665+I670),2)</f>
        <v>21981.58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PROFILE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1333671.5900000001</v>
      </c>
      <c r="C9" s="229">
        <f>'DOE25'!G197+'DOE25'!G215+'DOE25'!G233+'DOE25'!G276+'DOE25'!G295+'DOE25'!G314</f>
        <v>627564.16</v>
      </c>
    </row>
    <row r="10" spans="1:3" x14ac:dyDescent="0.2">
      <c r="A10" t="s">
        <v>779</v>
      </c>
      <c r="B10" s="240">
        <v>1224271.3700000001</v>
      </c>
      <c r="C10" s="240">
        <v>547057.17000000004</v>
      </c>
    </row>
    <row r="11" spans="1:3" x14ac:dyDescent="0.2">
      <c r="A11" t="s">
        <v>780</v>
      </c>
      <c r="B11" s="240">
        <v>67766.12</v>
      </c>
      <c r="C11" s="240">
        <v>58679.79</v>
      </c>
    </row>
    <row r="12" spans="1:3" x14ac:dyDescent="0.2">
      <c r="A12" t="s">
        <v>781</v>
      </c>
      <c r="B12" s="240">
        <v>41634.1</v>
      </c>
      <c r="C12" s="240">
        <v>21827.200000000001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1333671.5900000003</v>
      </c>
      <c r="C13" s="231">
        <f>SUM(C10:C12)</f>
        <v>627564.16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379881.35</v>
      </c>
      <c r="C18" s="229">
        <f>'DOE25'!G198+'DOE25'!G216+'DOE25'!G234+'DOE25'!G277+'DOE25'!G296+'DOE25'!G315</f>
        <v>289198.44999999995</v>
      </c>
    </row>
    <row r="19" spans="1:3" x14ac:dyDescent="0.2">
      <c r="A19" t="s">
        <v>779</v>
      </c>
      <c r="B19" s="240">
        <v>132401.24</v>
      </c>
      <c r="C19" s="240">
        <v>198304.25</v>
      </c>
    </row>
    <row r="20" spans="1:3" x14ac:dyDescent="0.2">
      <c r="A20" t="s">
        <v>780</v>
      </c>
      <c r="B20" s="240">
        <v>244850.11</v>
      </c>
      <c r="C20" s="240">
        <v>90693</v>
      </c>
    </row>
    <row r="21" spans="1:3" x14ac:dyDescent="0.2">
      <c r="A21" t="s">
        <v>781</v>
      </c>
      <c r="B21" s="240">
        <v>2630</v>
      </c>
      <c r="C21" s="240">
        <v>201.2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379881.35</v>
      </c>
      <c r="C22" s="231">
        <f>SUM(C19:C21)</f>
        <v>289198.45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112003.06</v>
      </c>
      <c r="C27" s="234">
        <f>'DOE25'!G199+'DOE25'!G217+'DOE25'!G235+'DOE25'!G278+'DOE25'!G297+'DOE25'!G316</f>
        <v>61100.509999999995</v>
      </c>
    </row>
    <row r="28" spans="1:3" x14ac:dyDescent="0.2">
      <c r="A28" t="s">
        <v>779</v>
      </c>
      <c r="B28" s="240">
        <v>111753.06</v>
      </c>
      <c r="C28" s="240">
        <v>61100.51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250</v>
      </c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112003.06</v>
      </c>
      <c r="C31" s="231">
        <f>SUM(C28:C30)</f>
        <v>61100.51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92737.25</v>
      </c>
      <c r="C36" s="235">
        <f>'DOE25'!G200+'DOE25'!G218+'DOE25'!G236+'DOE25'!G279+'DOE25'!G298+'DOE25'!G317</f>
        <v>21011.14</v>
      </c>
    </row>
    <row r="37" spans="1:3" x14ac:dyDescent="0.2">
      <c r="A37" t="s">
        <v>779</v>
      </c>
      <c r="B37" s="240">
        <v>39211.49</v>
      </c>
      <c r="C37" s="240">
        <v>5995.91</v>
      </c>
    </row>
    <row r="38" spans="1:3" x14ac:dyDescent="0.2">
      <c r="A38" t="s">
        <v>780</v>
      </c>
      <c r="B38" s="240">
        <v>53525.760000000002</v>
      </c>
      <c r="C38" s="240">
        <v>15015.23</v>
      </c>
    </row>
    <row r="39" spans="1:3" x14ac:dyDescent="0.2">
      <c r="A39" t="s">
        <v>781</v>
      </c>
      <c r="B39" s="240">
        <v>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92737.25</v>
      </c>
      <c r="C40" s="231">
        <f>SUM(C37:C39)</f>
        <v>21011.14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PROFILE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3138301.67</v>
      </c>
      <c r="D5" s="20">
        <f>SUM('DOE25'!L197:L200)+SUM('DOE25'!L215:L218)+SUM('DOE25'!L233:L236)-F5-G5</f>
        <v>3058149.23</v>
      </c>
      <c r="E5" s="243"/>
      <c r="F5" s="255">
        <f>SUM('DOE25'!J197:J200)+SUM('DOE25'!J215:J218)+SUM('DOE25'!J233:J236)</f>
        <v>66718.419999999984</v>
      </c>
      <c r="G5" s="53">
        <f>SUM('DOE25'!K197:K200)+SUM('DOE25'!K215:K218)+SUM('DOE25'!K233:K236)</f>
        <v>13434.02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303146.55</v>
      </c>
      <c r="D6" s="20">
        <f>'DOE25'!L202+'DOE25'!L220+'DOE25'!L238-F6-G6</f>
        <v>302846.55</v>
      </c>
      <c r="E6" s="243"/>
      <c r="F6" s="255">
        <f>'DOE25'!J202+'DOE25'!J220+'DOE25'!J238</f>
        <v>300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237668.68</v>
      </c>
      <c r="D7" s="20">
        <f>'DOE25'!L203+'DOE25'!L221+'DOE25'!L239-F7-G7</f>
        <v>194252.34999999998</v>
      </c>
      <c r="E7" s="243"/>
      <c r="F7" s="255">
        <f>'DOE25'!J203+'DOE25'!J221+'DOE25'!J239</f>
        <v>17855</v>
      </c>
      <c r="G7" s="53">
        <f>'DOE25'!K203+'DOE25'!K221+'DOE25'!K239</f>
        <v>25561.33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214755.93000000005</v>
      </c>
      <c r="D8" s="243"/>
      <c r="E8" s="20">
        <f>'DOE25'!L204+'DOE25'!L222+'DOE25'!L240-F8-G8-D9-D11</f>
        <v>205705.52000000005</v>
      </c>
      <c r="F8" s="255">
        <f>'DOE25'!J204+'DOE25'!J222+'DOE25'!J240</f>
        <v>0</v>
      </c>
      <c r="G8" s="53">
        <f>'DOE25'!K204+'DOE25'!K222+'DOE25'!K240</f>
        <v>9050.41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77045.98</v>
      </c>
      <c r="D9" s="244">
        <v>77045.98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8885</v>
      </c>
      <c r="D10" s="243"/>
      <c r="E10" s="244">
        <v>8885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45591.09</v>
      </c>
      <c r="D11" s="244">
        <v>45591.09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427755.80000000005</v>
      </c>
      <c r="D12" s="20">
        <f>'DOE25'!L205+'DOE25'!L223+'DOE25'!L241-F12-G12</f>
        <v>420884.19000000006</v>
      </c>
      <c r="E12" s="243"/>
      <c r="F12" s="255">
        <f>'DOE25'!J205+'DOE25'!J223+'DOE25'!J241</f>
        <v>395</v>
      </c>
      <c r="G12" s="53">
        <f>'DOE25'!K205+'DOE25'!K223+'DOE25'!K241</f>
        <v>6476.61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619304.68999999994</v>
      </c>
      <c r="D14" s="20">
        <f>'DOE25'!L207+'DOE25'!L225+'DOE25'!L243-F14-G14</f>
        <v>603691.19999999995</v>
      </c>
      <c r="E14" s="243"/>
      <c r="F14" s="255">
        <f>'DOE25'!J207+'DOE25'!J225+'DOE25'!J243</f>
        <v>13863.490000000002</v>
      </c>
      <c r="G14" s="53">
        <f>'DOE25'!K207+'DOE25'!K225+'DOE25'!K243</f>
        <v>1750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113471.81000000001</v>
      </c>
      <c r="D15" s="20">
        <f>'DOE25'!L208+'DOE25'!L226+'DOE25'!L244-F15-G15</f>
        <v>113471.81000000001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983481.26</v>
      </c>
      <c r="D25" s="243"/>
      <c r="E25" s="243"/>
      <c r="F25" s="258"/>
      <c r="G25" s="256"/>
      <c r="H25" s="257">
        <f>'DOE25'!L260+'DOE25'!L261+'DOE25'!L341+'DOE25'!L342</f>
        <v>983481.26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121017.65</v>
      </c>
      <c r="D29" s="20">
        <f>'DOE25'!L358+'DOE25'!L359+'DOE25'!L360-'DOE25'!I367-F29-G29</f>
        <v>121002.65</v>
      </c>
      <c r="E29" s="243"/>
      <c r="F29" s="255">
        <f>'DOE25'!J358+'DOE25'!J359+'DOE25'!J360</f>
        <v>0</v>
      </c>
      <c r="G29" s="53">
        <f>'DOE25'!K358+'DOE25'!K359+'DOE25'!K360</f>
        <v>15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143517.17000000001</v>
      </c>
      <c r="D31" s="20">
        <f>'DOE25'!L290+'DOE25'!L309+'DOE25'!L328+'DOE25'!L333+'DOE25'!L334+'DOE25'!L335-F31-G31</f>
        <v>132346.12000000002</v>
      </c>
      <c r="E31" s="243"/>
      <c r="F31" s="255">
        <f>'DOE25'!J290+'DOE25'!J309+'DOE25'!J328+'DOE25'!J333+'DOE25'!J334+'DOE25'!J335</f>
        <v>6214</v>
      </c>
      <c r="G31" s="53">
        <f>'DOE25'!K290+'DOE25'!K309+'DOE25'!K328+'DOE25'!K333+'DOE25'!K334+'DOE25'!K335</f>
        <v>4957.05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5069281.17</v>
      </c>
      <c r="E33" s="246">
        <f>SUM(E5:E31)</f>
        <v>214590.52000000005</v>
      </c>
      <c r="F33" s="246">
        <f>SUM(F5:F31)</f>
        <v>105345.90999999999</v>
      </c>
      <c r="G33" s="246">
        <f>SUM(G5:G31)</f>
        <v>61244.420000000013</v>
      </c>
      <c r="H33" s="246">
        <f>SUM(H5:H31)</f>
        <v>983481.26</v>
      </c>
    </row>
    <row r="35" spans="2:8" ht="12" thickBot="1" x14ac:dyDescent="0.25">
      <c r="B35" s="253" t="s">
        <v>847</v>
      </c>
      <c r="D35" s="254">
        <f>E33</f>
        <v>214590.52000000005</v>
      </c>
      <c r="E35" s="249"/>
    </row>
    <row r="36" spans="2:8" ht="12" thickTop="1" x14ac:dyDescent="0.2">
      <c r="B36" t="s">
        <v>815</v>
      </c>
      <c r="D36" s="20">
        <f>D33</f>
        <v>5069281.17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5" activePane="bottomLeft" state="frozen"/>
      <selection activeCell="F46" sqref="F46"/>
      <selection pane="bottomLeft" activeCell="G97" sqref="G9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245529.43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64980.58</v>
      </c>
      <c r="D11" s="95">
        <f>'DOE25'!G12</f>
        <v>-32510.43</v>
      </c>
      <c r="E11" s="95">
        <f>'DOE25'!H12</f>
        <v>-32470.15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9578.56</v>
      </c>
      <c r="D12" s="95">
        <f>'DOE25'!G13</f>
        <v>32510.43</v>
      </c>
      <c r="E12" s="95">
        <f>'DOE25'!H13</f>
        <v>32470.15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6441.42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445959.54999999993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326529.99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445959.54999999993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30525.58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30525.58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445959.54999999993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281004.40999999997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296004.40999999997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445959.54999999993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326529.99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445959.54999999993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3985996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120238.46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357.09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1179.5899999999999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56735.519999999997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69436.98</v>
      </c>
      <c r="D61" s="95">
        <f>SUM('DOE25'!G98:G110)</f>
        <v>2061.85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190032.53</v>
      </c>
      <c r="D62" s="130">
        <f>SUM(D57:D61)</f>
        <v>58797.369999999995</v>
      </c>
      <c r="E62" s="130">
        <f>SUM(E57:E61)</f>
        <v>0</v>
      </c>
      <c r="F62" s="130">
        <f>SUM(F57:F61)</f>
        <v>0</v>
      </c>
      <c r="G62" s="130">
        <f>SUM(G57:G61)</f>
        <v>1179.5899999999999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4176028.53</v>
      </c>
      <c r="D63" s="22">
        <f>D56+D62</f>
        <v>58797.369999999995</v>
      </c>
      <c r="E63" s="22">
        <f>E56+E62</f>
        <v>0</v>
      </c>
      <c r="F63" s="22">
        <f>F56+F62</f>
        <v>0</v>
      </c>
      <c r="G63" s="22">
        <f>G56+G62</f>
        <v>1179.5899999999999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644327.88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802134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1446461.88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369536.36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109298.89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5089.3999999999996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32527.5</v>
      </c>
      <c r="D77" s="95">
        <f>SUM('DOE25'!G131:G135)</f>
        <v>1317.29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516452.15</v>
      </c>
      <c r="D78" s="130">
        <f>SUM(D72:D77)</f>
        <v>1317.29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1962914.0299999998</v>
      </c>
      <c r="D81" s="130">
        <f>SUM(D79:D80)+D78+D70</f>
        <v>1317.29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28976.67</v>
      </c>
      <c r="D88" s="95">
        <f>SUM('DOE25'!G153:G161)</f>
        <v>38528.89</v>
      </c>
      <c r="E88" s="95">
        <f>SUM('DOE25'!H153:H161)</f>
        <v>143517.17000000001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553.61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29530.28</v>
      </c>
      <c r="D91" s="131">
        <f>SUM(D85:D90)</f>
        <v>38528.89</v>
      </c>
      <c r="E91" s="131">
        <f>SUM(E85:E90)</f>
        <v>143517.17000000001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22374.1</v>
      </c>
      <c r="E96" s="95">
        <f>'DOE25'!H179</f>
        <v>0</v>
      </c>
      <c r="F96" s="95">
        <f>'DOE25'!I179</f>
        <v>0</v>
      </c>
      <c r="G96" s="95">
        <f>'DOE25'!J179</f>
        <v>146850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22374.1</v>
      </c>
      <c r="E103" s="86">
        <f>SUM(E93:E102)</f>
        <v>0</v>
      </c>
      <c r="F103" s="86">
        <f>SUM(F93:F102)</f>
        <v>0</v>
      </c>
      <c r="G103" s="86">
        <f>SUM(G93:G102)</f>
        <v>146850</v>
      </c>
    </row>
    <row r="104" spans="1:7" ht="12.75" thickTop="1" thickBot="1" x14ac:dyDescent="0.25">
      <c r="A104" s="33" t="s">
        <v>765</v>
      </c>
      <c r="C104" s="86">
        <f>C63+C81+C91+C103</f>
        <v>6168472.8399999999</v>
      </c>
      <c r="D104" s="86">
        <f>D63+D81+D91+D103</f>
        <v>121017.65</v>
      </c>
      <c r="E104" s="86">
        <f>E63+E81+E91+E103</f>
        <v>143517.17000000001</v>
      </c>
      <c r="F104" s="86">
        <f>F63+F81+F91+F103</f>
        <v>0</v>
      </c>
      <c r="G104" s="86">
        <f>G63+G81+G103</f>
        <v>148029.59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2041622.8600000003</v>
      </c>
      <c r="D109" s="24" t="s">
        <v>289</v>
      </c>
      <c r="E109" s="95">
        <f>('DOE25'!L276)+('DOE25'!L295)+('DOE25'!L314)</f>
        <v>85437.54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717229.35000000009</v>
      </c>
      <c r="D110" s="24" t="s">
        <v>289</v>
      </c>
      <c r="E110" s="95">
        <f>('DOE25'!L277)+('DOE25'!L296)+('DOE25'!L315)</f>
        <v>19703.71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214484.31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164965.15000000002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3138301.6700000004</v>
      </c>
      <c r="D115" s="86">
        <f>SUM(D109:D114)</f>
        <v>0</v>
      </c>
      <c r="E115" s="86">
        <f>SUM(E109:E114)</f>
        <v>105141.25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303146.55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237668.68</v>
      </c>
      <c r="D119" s="24" t="s">
        <v>289</v>
      </c>
      <c r="E119" s="95">
        <f>+('DOE25'!L282)+('DOE25'!L301)+('DOE25'!L320)</f>
        <v>33418.870000000003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337393</v>
      </c>
      <c r="D120" s="24" t="s">
        <v>289</v>
      </c>
      <c r="E120" s="95">
        <f>+('DOE25'!L283)+('DOE25'!L302)+('DOE25'!L321)</f>
        <v>4957.05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427755.80000000005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619304.68999999994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113471.81000000001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121017.65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2038740.53</v>
      </c>
      <c r="D128" s="86">
        <f>SUM(D118:D127)</f>
        <v>121017.65</v>
      </c>
      <c r="E128" s="86">
        <f>SUM(E118:E127)</f>
        <v>38375.920000000006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333481.26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22374.1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25740.46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122289.13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-1179.5899999999965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1152705.3599999999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6329747.5600000005</v>
      </c>
      <c r="D145" s="86">
        <f>(D115+D128+D144)</f>
        <v>121017.65</v>
      </c>
      <c r="E145" s="86">
        <f>(E115+E128+E144)</f>
        <v>143517.17000000001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12948800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7750000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7750000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7100000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7100000</v>
      </c>
    </row>
    <row r="160" spans="1:9" x14ac:dyDescent="0.2">
      <c r="A160" s="22" t="s">
        <v>36</v>
      </c>
      <c r="B160" s="137">
        <f>'DOE25'!F499</f>
        <v>1754660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1754660</v>
      </c>
    </row>
    <row r="161" spans="1:7" x14ac:dyDescent="0.2">
      <c r="A161" s="22" t="s">
        <v>37</v>
      </c>
      <c r="B161" s="137">
        <f>'DOE25'!F500</f>
        <v>8854660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8854660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300981.26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300981.26</v>
      </c>
    </row>
    <row r="164" spans="1:7" x14ac:dyDescent="0.2">
      <c r="A164" s="22" t="s">
        <v>246</v>
      </c>
      <c r="B164" s="137">
        <f>'DOE25'!F503</f>
        <v>950981.26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950981.26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PROFILE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27833</v>
      </c>
    </row>
    <row r="6" spans="1:4" x14ac:dyDescent="0.2">
      <c r="B6" t="s">
        <v>62</v>
      </c>
      <c r="C6" s="179">
        <f>IF('DOE25'!H665+'DOE25'!H670=0,0,ROUND('DOE25'!H672,0))</f>
        <v>19741</v>
      </c>
    </row>
    <row r="7" spans="1:4" x14ac:dyDescent="0.2">
      <c r="B7" t="s">
        <v>705</v>
      </c>
      <c r="C7" s="179">
        <f>IF('DOE25'!I665+'DOE25'!I670=0,0,ROUND('DOE25'!I672,0))</f>
        <v>21982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2127060</v>
      </c>
      <c r="D10" s="182">
        <f>ROUND((C10/$C$28)*100,1)</f>
        <v>37.200000000000003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736933</v>
      </c>
      <c r="D11" s="182">
        <f>ROUND((C11/$C$28)*100,1)</f>
        <v>12.9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214484</v>
      </c>
      <c r="D12" s="182">
        <f>ROUND((C12/$C$28)*100,1)</f>
        <v>3.8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164965</v>
      </c>
      <c r="D13" s="182">
        <f>ROUND((C13/$C$28)*100,1)</f>
        <v>2.9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303147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271088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342350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427756</v>
      </c>
      <c r="D18" s="182">
        <f t="shared" si="0"/>
        <v>7.5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619305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113472</v>
      </c>
      <c r="D21" s="182">
        <f t="shared" si="0"/>
        <v>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333481</v>
      </c>
      <c r="D25" s="182">
        <f t="shared" si="0"/>
        <v>5.8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62220.630000000005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5716261.6299999999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5716261.6299999999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3985996</v>
      </c>
      <c r="D35" s="182">
        <f t="shared" ref="D35:D40" si="1">ROUND((C35/$C$41)*100,1)</f>
        <v>62.7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191212.11999999918</v>
      </c>
      <c r="D36" s="182">
        <f t="shared" si="1"/>
        <v>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1446462</v>
      </c>
      <c r="D37" s="182">
        <f t="shared" si="1"/>
        <v>22.8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517769</v>
      </c>
      <c r="D38" s="182">
        <f t="shared" si="1"/>
        <v>8.1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211576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6353015.1199999992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PROFILE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2016-10-12T19:21:41Z</cp:lastPrinted>
  <dcterms:created xsi:type="dcterms:W3CDTF">1997-12-04T19:04:30Z</dcterms:created>
  <dcterms:modified xsi:type="dcterms:W3CDTF">2016-12-01T18:46:58Z</dcterms:modified>
</cp:coreProperties>
</file>