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E8" i="13" s="1"/>
  <c r="C8" i="13" s="1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D5" i="13" s="1"/>
  <c r="C5" i="13" s="1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D12" i="13" s="1"/>
  <c r="C12" i="13" s="1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D29" i="13" s="1"/>
  <c r="C29" i="13" s="1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C81" i="2" s="1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C115" i="2" s="1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C128" i="2" s="1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H641" i="1" s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J641" i="1" s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26" i="10"/>
  <c r="L328" i="1"/>
  <c r="H660" i="1" s="1"/>
  <c r="H664" i="1" s="1"/>
  <c r="L351" i="1"/>
  <c r="I662" i="1"/>
  <c r="L290" i="1"/>
  <c r="F660" i="1" s="1"/>
  <c r="A31" i="12"/>
  <c r="C70" i="2"/>
  <c r="A40" i="12"/>
  <c r="D18" i="13"/>
  <c r="C18" i="13" s="1"/>
  <c r="D15" i="13"/>
  <c r="C15" i="13" s="1"/>
  <c r="D17" i="13"/>
  <c r="C17" i="13" s="1"/>
  <c r="D6" i="13"/>
  <c r="C6" i="13" s="1"/>
  <c r="F78" i="2"/>
  <c r="F81" i="2" s="1"/>
  <c r="D50" i="2"/>
  <c r="G156" i="2"/>
  <c r="E115" i="2"/>
  <c r="D91" i="2"/>
  <c r="E62" i="2"/>
  <c r="E63" i="2" s="1"/>
  <c r="G62" i="2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39" i="1"/>
  <c r="K605" i="1"/>
  <c r="G648" i="1" s="1"/>
  <c r="J571" i="1"/>
  <c r="K571" i="1"/>
  <c r="L433" i="1"/>
  <c r="L419" i="1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J655" i="1"/>
  <c r="J645" i="1"/>
  <c r="L570" i="1"/>
  <c r="I571" i="1"/>
  <c r="I545" i="1"/>
  <c r="J636" i="1"/>
  <c r="G36" i="2"/>
  <c r="L565" i="1"/>
  <c r="G545" i="1"/>
  <c r="L545" i="1"/>
  <c r="H545" i="1"/>
  <c r="K551" i="1"/>
  <c r="C22" i="13"/>
  <c r="C138" i="2"/>
  <c r="H33" i="13"/>
  <c r="F667" i="1"/>
  <c r="C62" i="2" l="1"/>
  <c r="C63" i="2" s="1"/>
  <c r="E33" i="13"/>
  <c r="D35" i="13" s="1"/>
  <c r="C16" i="13"/>
  <c r="L362" i="1"/>
  <c r="K55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C104" i="2" s="1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28" i="10" l="1"/>
  <c r="D23" i="10" s="1"/>
  <c r="D31" i="13"/>
  <c r="C31" i="13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4" i="10"/>
  <c r="D22" i="10"/>
  <c r="D19" i="10"/>
  <c r="D12" i="10"/>
  <c r="D21" i="10"/>
  <c r="D25" i="10"/>
  <c r="D17" i="10"/>
  <c r="D11" i="10"/>
  <c r="D15" i="10"/>
  <c r="D18" i="10"/>
  <c r="D13" i="10"/>
  <c r="D20" i="10"/>
  <c r="D27" i="10"/>
  <c r="D10" i="10" l="1"/>
  <c r="D26" i="10"/>
  <c r="C30" i="10"/>
  <c r="D16" i="10"/>
  <c r="D28" i="10" s="1"/>
  <c r="I667" i="1"/>
  <c r="H656" i="1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<sst xmlns="http://schemas.openxmlformats.org/spreadsheetml/2006/main" count="3955" uniqueCount="913">
  <si>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</si>
  <si>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</si>
  <si>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</si>
  <si>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</si>
  <si>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</si>
  <si>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</si>
  <si>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</si>
  <si>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</si>
  <si>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</si>
  <si>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</si>
  <si>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</si>
  <si>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</si>
  <si>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</si>
  <si>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</si>
  <si>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</si>
  <si>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</si>
  <si>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</si>
  <si>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</si>
  <si>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</si>
  <si>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</si>
  <si>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</si>
  <si>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</si>
  <si>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</si>
  <si>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</si>
  <si>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</si>
  <si>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</si>
  <si>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</si>
  <si>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</si>
  <si>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</si>
  <si>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</si>
  <si>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</si>
  <si>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</si>
  <si>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</si>
  <si>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</si>
  <si>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</si>
  <si>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</si>
  <si>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</si>
  <si>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</si>
  <si>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</si>
  <si>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</si>
  <si>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</si>
  <si>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</si>
  <si>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</si>
  <si>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</si>
  <si>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</si>
  <si>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</si>
  <si>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</si>
  <si>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</si>
  <si>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</si>
  <si>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</si>
  <si>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</si>
  <si>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</si>
  <si>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</si>
  <si>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</si>
  <si>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</si>
  <si>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</si>
  <si>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</si>
  <si>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</si>
  <si>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</si>
  <si>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</si>
  <si>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</si>
  <si>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</si>
  <si>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</si>
  <si>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</si>
  <si>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</si>
  <si>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</si>
  <si>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</si>
  <si>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</si>
  <si>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</si>
  <si>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</si>
  <si>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</si>
  <si>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</si>
  <si>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</si>
  <si>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</si>
  <si>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</si>
  <si>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</si>
  <si>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</si>
  <si>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</si>
  <si>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</si>
  <si>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</si>
  <si>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</si>
  <si>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</si>
  <si>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</si>
  <si>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</si>
  <si>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</si>
  <si>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</si>
  <si>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</si>
  <si>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</si>
  <si>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</si>
  <si>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</si>
  <si>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</si>
  <si>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</si>
  <si>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</si>
  <si>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</si>
  <si>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</si>
  <si>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</si>
  <si>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</si>
  <si>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</si>
  <si>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</si>
  <si>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</si>
  <si>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</si>
  <si>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</si>
  <si>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</si>
  <si>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</si>
  <si>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</si>
  <si>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</si>
  <si>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</si>
  <si>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</si>
  <si>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</si>
  <si>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</si>
  <si>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</si>
  <si>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</si>
  <si>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</si>
  <si>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</si>
  <si>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</si>
  <si>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</si>
  <si>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</si>
  <si>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</si>
  <si>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</si>
  <si>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</si>
  <si>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</si>
  <si>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</si>
  <si>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</si>
  <si>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</si>
  <si>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</si>
  <si>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</si>
  <si>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</si>
  <si>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</si>
  <si>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</si>
  <si>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</si>
  <si>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</si>
  <si>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</si>
  <si>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</si>
  <si>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</si>
  <si>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</si>
  <si>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</si>
  <si>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</si>
  <si>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</si>
  <si>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</si>
  <si>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</si>
  <si>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</si>
  <si>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</si>
  <si>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</si>
  <si>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</si>
  <si>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</si>
  <si>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</si>
  <si>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</si>
  <si>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</si>
  <si>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</si>
  <si>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</si>
  <si>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</si>
  <si>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</si>
  <si>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</si>
  <si>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</si>
  <si>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</si>
  <si>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</si>
  <si>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</si>
  <si>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</si>
  <si>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</si>
  <si>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</si>
  <si>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</si>
  <si>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</si>
  <si>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</si>
  <si>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</si>
  <si>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</si>
  <si>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</si>
  <si>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</si>
  <si>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</si>
  <si>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</si>
  <si>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</si>
  <si>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</si>
  <si>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</si>
  <si>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</si>
  <si>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</si>
  <si>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</si>
  <si>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</si>
  <si>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</si>
  <si>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</si>
  <si>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</si>
  <si>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</si>
  <si>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</si>
  <si>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</si>
  <si>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</si>
  <si>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</si>
  <si>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</si>
  <si>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</si>
  <si>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</si>
  <si>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</si>
  <si>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</si>
  <si>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</si>
  <si>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</si>
  <si>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</si>
  <si>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</si>
  <si>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</si>
  <si>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</si>
  <si>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</si>
  <si>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</si>
  <si>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</si>
  <si>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</si>
  <si>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</si>
  <si>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</si>
  <si>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</si>
  <si>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</si>
  <si>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</si>
  <si>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</si>
  <si>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</si>
  <si>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</si>
  <si>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</si>
  <si>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</si>
  <si>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</si>
  <si>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</si>
  <si>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</si>
  <si>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</si>
  <si>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</si>
  <si>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</si>
  <si>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</si>
  <si>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</si>
  <si>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</si>
  <si>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</si>
  <si>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</si>
  <si>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</si>
  <si>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</si>
  <si>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</si>
  <si>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</si>
  <si>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</si>
  <si>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</si>
  <si>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</si>
  <si>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</si>
  <si>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</si>
  <si>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</si>
  <si>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</si>
  <si>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</si>
  <si>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</si>
  <si>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</si>
  <si>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</si>
  <si>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</si>
  <si>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</si>
  <si>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</si>
  <si>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</si>
  <si>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</si>
  <si>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</si>
  <si>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</si>
  <si>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</si>
  <si>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</si>
  <si>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</si>
  <si>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</si>
  <si>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</si>
  <si>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</si>
  <si>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</si>
  <si>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</si>
  <si>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</si>
  <si>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</si>
  <si>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</si>
  <si>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</si>
  <si>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</si>
  <si>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</si>
  <si>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</si>
  <si>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</si>
  <si>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</si>
  <si>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</si>
  <si>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</si>
  <si>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</si>
  <si>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</si>
  <si>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</si>
  <si>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</si>
  <si>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</si>
  <si>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</si>
  <si>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</si>
  <si>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</si>
  <si>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</si>
  <si>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</si>
  <si>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</si>
  <si>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</si>
  <si>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</si>
  <si>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</si>
  <si>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</si>
  <si>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</si>
  <si>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</si>
  <si>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</si>
  <si>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</si>
  <si>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</si>
  <si>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</si>
  <si>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</si>
  <si>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</si>
  <si>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</si>
  <si>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</si>
  <si>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</si>
  <si>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</si>
  <si>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</si>
  <si>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</si>
  <si>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</si>
  <si>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</si>
  <si>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</si>
  <si>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</si>
  <si>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</si>
  <si>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</si>
  <si>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</si>
  <si>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</si>
  <si>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</si>
  <si>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</si>
  <si>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</si>
  <si>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</si>
  <si>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</si>
  <si>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</si>
  <si>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</si>
  <si>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</si>
  <si>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</si>
  <si>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</si>
  <si>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</si>
  <si>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</si>
  <si>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</si>
  <si>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</si>
  <si>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</si>
  <si>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</si>
  <si>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</si>
  <si>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</si>
  <si>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</si>
  <si>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</si>
  <si>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</si>
  <si>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</si>
  <si>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</si>
  <si>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</si>
  <si>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</si>
  <si>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</si>
  <si>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</si>
  <si>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</si>
  <si>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</si>
  <si>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</si>
  <si>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</si>
  <si>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</si>
  <si>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</si>
  <si>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</si>
  <si>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</si>
  <si>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</si>
  <si>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</si>
  <si>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</si>
  <si>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</si>
  <si>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</si>
  <si>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</si>
  <si>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</si>
  <si>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</si>
  <si>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</si>
  <si>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</si>
  <si>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</si>
  <si>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</si>
  <si>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</si>
  <si>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</si>
  <si>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</si>
  <si>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</si>
  <si>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</si>
  <si>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</si>
  <si>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</si>
  <si>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</si>
  <si>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</si>
  <si>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</si>
  <si>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</si>
  <si>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</si>
  <si>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</si>
  <si>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</si>
  <si>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</si>
  <si>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</si>
  <si>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</si>
  <si>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</si>
  <si>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</si>
  <si>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</si>
  <si>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</si>
  <si>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</si>
  <si>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</si>
  <si>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</si>
  <si>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</si>
  <si>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</si>
  <si>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</si>
  <si>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</si>
  <si>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</si>
  <si>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</si>
  <si>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</si>
  <si>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</si>
  <si>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</si>
  <si>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</si>
  <si>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</si>
  <si>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</si>
  <si>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</si>
  <si>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</si>
  <si>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</si>
  <si>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</si>
  <si>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</si>
  <si>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</si>
  <si>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</si>
  <si>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</si>
  <si>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</si>
  <si>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</si>
  <si>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</si>
  <si>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</si>
  <si>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</si>
  <si>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</si>
  <si>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</si>
  <si>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</si>
  <si>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</si>
  <si>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</si>
  <si>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</si>
  <si>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</si>
  <si>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</si>
  <si>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</si>
  <si>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</si>
  <si>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</si>
  <si>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</si>
  <si>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</si>
  <si>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</si>
  <si>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</si>
  <si>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</si>
  <si>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</si>
  <si>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</si>
  <si>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</si>
  <si>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</si>
  <si>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</si>
  <si>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</si>
  <si>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</si>
  <si>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</si>
  <si>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</si>
  <si>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</si>
  <si>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</si>
  <si>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</si>
  <si>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</si>
  <si>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</si>
  <si>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</si>
  <si>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</si>
  <si>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</si>
  <si>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</si>
  <si>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</si>
  <si>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</si>
  <si>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</si>
  <si>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</si>
  <si>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</si>
  <si>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</si>
  <si>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</si>
  <si>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</si>
  <si>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</si>
  <si>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</si>
  <si>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</si>
  <si>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</si>
  <si>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</si>
  <si>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</si>
  <si>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</si>
  <si>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</si>
  <si>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</si>
  <si>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</si>
  <si>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</si>
  <si>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</si>
  <si>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</si>
  <si>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</si>
  <si>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</si>
  <si>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</si>
  <si>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</si>
  <si>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</si>
  <si>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</si>
  <si>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</si>
  <si>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</si>
  <si>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</si>
  <si>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</si>
  <si>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</si>
  <si>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</si>
  <si>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</si>
  <si>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</si>
  <si>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</si>
  <si>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</si>
  <si>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</si>
  <si>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</si>
  <si>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</si>
  <si>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</si>
  <si>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</si>
  <si>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</si>
  <si>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</si>
  <si>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</si>
  <si>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</si>
  <si>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</si>
  <si>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</si>
  <si>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</si>
  <si>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</si>
  <si>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</si>
  <si>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</si>
  <si>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</si>
  <si>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</si>
  <si>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</si>
  <si>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</si>
  <si>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</si>
  <si>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</si>
  <si>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</si>
  <si>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</si>
  <si>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</si>
  <si>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</si>
  <si>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</si>
  <si>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</si>
  <si>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</si>
  <si>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</si>
  <si>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</si>
  <si>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</si>
  <si>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</si>
  <si>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</si>
  <si>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</si>
  <si>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</si>
  <si>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</si>
  <si>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</si>
  <si>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</si>
  <si>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</si>
  <si>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</si>
  <si>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</si>
  <si>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</si>
  <si>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</si>
  <si>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</si>
  <si>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</si>
  <si>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</si>
  <si>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</si>
  <si>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</si>
  <si>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</si>
  <si>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</si>
  <si>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</si>
  <si>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</si>
  <si>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</si>
  <si>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</si>
  <si>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</si>
  <si>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</si>
  <si>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</si>
  <si>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</si>
  <si>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</si>
  <si>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</si>
  <si>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</si>
  <si>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</si>
  <si>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</si>
  <si>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</si>
  <si>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</si>
  <si>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</si>
  <si>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</si>
  <si>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</si>
  <si>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</si>
  <si>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</si>
  <si>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</si>
  <si>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</si>
  <si>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</si>
  <si>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</si>
  <si>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</si>
  <si>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</si>
  <si>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</si>
  <si>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</si>
  <si>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</si>
  <si>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</si>
  <si>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</si>
  <si>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</si>
  <si>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</si>
  <si>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</si>
  <si>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</si>
  <si>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</si>
  <si>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</si>
  <si>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</si>
  <si>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</si>
  <si>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</si>
  <si>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</si>
  <si>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</si>
  <si>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</si>
  <si>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</si>
  <si>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</si>
  <si>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</si>
  <si>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</si>
  <si>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</si>
  <si>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</si>
  <si>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</si>
  <si>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</si>
  <si>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</si>
  <si>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</si>
  <si>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</si>
  <si>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</si>
  <si>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</si>
  <si>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</si>
  <si>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</si>
  <si>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</si>
  <si>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</si>
  <si>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</si>
  <si>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</si>
  <si>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</si>
  <si>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</si>
  <si>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</si>
  <si>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</si>
  <si>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</si>
  <si>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</si>
  <si>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</si>
  <si>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</si>
  <si>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</si>
  <si>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</si>
  <si>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</si>
  <si>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</si>
  <si>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</si>
  <si>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</si>
  <si>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</si>
  <si>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</si>
  <si>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</si>
  <si>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</si>
  <si>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</si>
  <si>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</si>
  <si>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</si>
  <si>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</si>
  <si>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</si>
  <si>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</si>
  <si>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</si>
  <si>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</si>
  <si>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</si>
  <si>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</si>
  <si>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</si>
  <si>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</si>
  <si>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</si>
  <si>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</si>
  <si>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</si>
  <si>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</si>
  <si>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</si>
  <si>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</si>
  <si>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</si>
  <si>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</si>
  <si>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</si>
  <si>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</si>
  <si>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</si>
  <si>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</si>
  <si>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</si>
  <si>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</si>
  <si>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</si>
  <si>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</si>
  <si>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</si>
  <si>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</si>
  <si>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</si>
  <si>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</si>
  <si>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</si>
  <si>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</si>
  <si>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</si>
  <si>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</si>
  <si>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</si>
  <si>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</si>
  <si>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</si>
  <si>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</si>
  <si>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</si>
  <si>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</si>
  <si>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</si>
  <si>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</si>
  <si>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</si>
  <si>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</si>
  <si>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</si>
  <si>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</si>
  <si>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</si>
  <si>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</si>
  <si>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</si>
  <si>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</si>
  <si>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</si>
  <si>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</si>
  <si>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</si>
  <si>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</si>
  <si>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</si>
  <si>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</si>
  <si>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</si>
  <si>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</si>
  <si>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</si>
  <si>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</si>
  <si>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</si>
  <si>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</si>
  <si>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</si>
  <si>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</si>
  <si>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</si>
  <si>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</si>
  <si>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</si>
  <si>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</si>
  <si>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</si>
  <si>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</si>
  <si>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</si>
  <si>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</si>
  <si>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</si>
  <si>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</si>
  <si>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</si>
  <si>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</si>
  <si>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</si>
  <si>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</si>
  <si>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</si>
  <si>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</si>
  <si>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</si>
  <si>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</si>
  <si>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</si>
  <si>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</si>
  <si>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</si>
  <si>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</si>
  <si>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</si>
  <si>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</si>
  <si>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</si>
  <si>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</si>
  <si>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</si>
  <si>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</si>
  <si>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</si>
  <si>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</si>
  <si>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</si>
  <si>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</si>
  <si>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</si>
  <si>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</si>
  <si>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</si>
  <si>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</si>
  <si>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</si>
  <si>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</si>
  <si>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</si>
  <si>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</si>
  <si>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</si>
  <si>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</si>
  <si>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</si>
  <si>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</si>
  <si>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</si>
  <si>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</si>
  <si>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</si>
  <si>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</si>
  <si>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</si>
  <si>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</si>
  <si>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</si>
  <si>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</si>
  <si>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</si>
  <si>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</si>
  <si>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</si>
  <si>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</si>
  <si>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</si>
  <si>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</si>
  <si>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</si>
  <si>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</si>
  <si>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</si>
  <si>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</si>
  <si>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</si>
  <si>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</si>
  <si>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</si>
  <si>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</si>
  <si>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</si>
  <si>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</si>
  <si>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</si>
  <si>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</si>
  <si>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</si>
  <si>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</si>
  <si>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</si>
  <si>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</si>
  <si>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</si>
  <si>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</si>
  <si>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</si>
  <si>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</si>
  <si>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</si>
  <si>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</si>
  <si>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</si>
  <si>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</si>
  <si>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</si>
  <si>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</si>
  <si>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</si>
  <si>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</si>
  <si>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</si>
  <si>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</si>
  <si>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</si>
  <si>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</si>
  <si>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</si>
  <si>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</si>
  <si>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</si>
  <si>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</si>
  <si>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</si>
  <si>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</si>
  <si>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</si>
  <si>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</si>
  <si>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</si>
  <si>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</si>
  <si>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</si>
  <si>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</si>
  <si>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</si>
  <si>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</si>
  <si>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</si>
  <si>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</si>
  <si>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</si>
  <si>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</si>
  <si>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</si>
  <si>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</si>
  <si>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</si>
  <si>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</si>
  <si>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</si>
  <si>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</si>
  <si>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</si>
  <si>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</si>
  <si>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</si>
  <si>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</si>
  <si>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</si>
  <si>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</si>
  <si>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</si>
  <si>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</si>
  <si>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</si>
  <si>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</si>
  <si>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</si>
  <si>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</si>
  <si>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</si>
  <si>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</si>
  <si>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</si>
  <si>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</si>
  <si>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</si>
  <si>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</si>
  <si>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</si>
  <si>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</si>
  <si>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</si>
  <si>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</si>
  <si>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</si>
  <si>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</si>
  <si>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</si>
  <si>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</si>
  <si>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</si>
  <si>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</si>
  <si>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</si>
  <si>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</si>
  <si>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</si>
  <si>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</si>
  <si>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</si>
  <si>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</si>
  <si>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</si>
  <si>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</si>
  <si>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</si>
  <si>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</si>
  <si>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</si>
  <si>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</si>
  <si>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</si>
  <si>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</si>
  <si>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</si>
  <si>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</si>
  <si>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</si>
  <si>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</si>
  <si>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</si>
  <si>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</si>
  <si>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</si>
  <si>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</si>
  <si>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</si>
  <si>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</si>
  <si>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</si>
  <si>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</si>
  <si>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</si>
  <si>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</si>
  <si>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</si>
  <si>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</si>
  <si>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</si>
  <si>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</si>
  <si>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</si>
  <si>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</si>
  <si>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</si>
  <si>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</si>
  <si>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</si>
  <si>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</si>
  <si>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</si>
  <si>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</si>
  <si>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</si>
  <si>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</si>
  <si>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</si>
  <si>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</si>
  <si>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</si>
  <si>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</si>
  <si>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</si>
  <si>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</si>
  <si>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</si>
  <si>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</si>
  <si>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</si>
  <si>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</si>
  <si>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</si>
  <si>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</si>
  <si>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</si>
  <si>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</si>
  <si>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</si>
  <si>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</si>
  <si>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</si>
  <si>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</si>
  <si>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</si>
  <si>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</si>
  <si>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</si>
  <si>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</si>
  <si>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</si>
  <si>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</si>
  <si>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</si>
  <si>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</si>
  <si>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</si>
  <si>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</si>
  <si>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</si>
  <si>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</si>
  <si>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</si>
  <si>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</si>
  <si>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</si>
  <si>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</si>
  <si>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</si>
  <si>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</si>
  <si>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</si>
  <si>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</si>
  <si>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</si>
  <si>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</si>
  <si>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</si>
  <si>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</si>
  <si>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</si>
  <si>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</si>
  <si>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</si>
  <si>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</si>
  <si>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</si>
  <si>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</si>
  <si>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</si>
  <si>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</si>
  <si>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</si>
  <si>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</si>
  <si>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</si>
  <si>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</si>
  <si>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</si>
  <si>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</si>
  <si>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</si>
  <si>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</si>
  <si>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</si>
  <si>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</si>
  <si>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</si>
  <si>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</si>
  <si>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</si>
  <si>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</si>
  <si>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</si>
  <si>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</si>
  <si>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</si>
  <si>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Rollinsford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</si>
</sst>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5" t="s">
        <v>912</v>
      </c>
      <c r="B2" s="21">
        <v>463</v>
      </c>
      <c r="C2" s="21">
        <v>463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451617.98</v>
      </c>
      <c r="G9" s="18">
        <v>0</v>
      </c>
      <c r="H9" s="18">
        <v>0</v>
      </c>
      <c r="I9" s="18">
        <v>0</v>
      </c>
      <c r="J9" s="67">
        <f>SUM(I439)</f>
        <v>0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4715.57</v>
      </c>
      <c r="G10" s="18">
        <v>0</v>
      </c>
      <c r="H10" s="18">
        <v>0</v>
      </c>
      <c r="I10" s="18">
        <v>0</v>
      </c>
      <c r="J10" s="67">
        <f>SUM(I440)</f>
        <v>158608.09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488118.4</v>
      </c>
      <c r="G12" s="18">
        <v>4572.33</v>
      </c>
      <c r="H12" s="18">
        <v>318781.86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0</v>
      </c>
      <c r="H13" s="18">
        <v>7517.61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2207.21</v>
      </c>
      <c r="G14" s="18">
        <v>234315.04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946659.15999999992</v>
      </c>
      <c r="G19" s="41">
        <f>SUM(G9:G18)</f>
        <v>238887.37</v>
      </c>
      <c r="H19" s="41">
        <f>SUM(H9:H18)</f>
        <v>326299.46999999997</v>
      </c>
      <c r="I19" s="41">
        <f>SUM(I9:I18)</f>
        <v>0</v>
      </c>
      <c r="J19" s="41">
        <f>SUM(J9:J18)</f>
        <v>158608.09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579006.37</v>
      </c>
      <c r="G22" s="18">
        <v>235909.46</v>
      </c>
      <c r="H22" s="18">
        <v>326299.46999999997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173222.52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1101.32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752228.89</v>
      </c>
      <c r="G32" s="41">
        <f>SUM(G22:G31)</f>
        <v>237010.78</v>
      </c>
      <c r="H32" s="41">
        <f>SUM(H22:H31)</f>
        <v>326299.46999999997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113714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158608.09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1876.59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30716.27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194430.27</v>
      </c>
      <c r="G51" s="41">
        <f>SUM(G35:G50)</f>
        <v>1876.59</v>
      </c>
      <c r="H51" s="41">
        <f>SUM(H35:H50)</f>
        <v>0</v>
      </c>
      <c r="I51" s="41">
        <f>SUM(I35:I50)</f>
        <v>0</v>
      </c>
      <c r="J51" s="41">
        <f>SUM(J35:J50)</f>
        <v>158608.09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946659.16</v>
      </c>
      <c r="G52" s="41">
        <f>G51+G32</f>
        <v>238887.37</v>
      </c>
      <c r="H52" s="41">
        <f>H51+H32</f>
        <v>326299.46999999997</v>
      </c>
      <c r="I52" s="41">
        <f>I51+I32</f>
        <v>0</v>
      </c>
      <c r="J52" s="41">
        <f>J51+J32</f>
        <v>158608.09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4000455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4000455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69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71.38</v>
      </c>
      <c r="G96" s="18">
        <v>0</v>
      </c>
      <c r="H96" s="18">
        <v>0</v>
      </c>
      <c r="I96" s="18">
        <v>0</v>
      </c>
      <c r="J96" s="18">
        <v>15.83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17573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3882.99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3954.37</v>
      </c>
      <c r="G111" s="41">
        <f>SUM(G96:G110)</f>
        <v>17573</v>
      </c>
      <c r="H111" s="41">
        <f>SUM(H96:H110)</f>
        <v>0</v>
      </c>
      <c r="I111" s="41">
        <f>SUM(I96:I110)</f>
        <v>0</v>
      </c>
      <c r="J111" s="41">
        <f>SUM(J96:J110)</f>
        <v>15.83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4004409.37</v>
      </c>
      <c r="G112" s="41">
        <f>G60+G111</f>
        <v>17573</v>
      </c>
      <c r="H112" s="41">
        <f>H60+H79+H94+H111</f>
        <v>0</v>
      </c>
      <c r="I112" s="41">
        <f>I60+I111</f>
        <v>0</v>
      </c>
      <c r="J112" s="41">
        <f>J60+J111</f>
        <v>15.83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597191.07999999996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547689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1144880.08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47390.05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607.95000000000005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1881.98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49272.030000000006</v>
      </c>
      <c r="G136" s="41">
        <f>SUM(G123:G135)</f>
        <v>607.95000000000005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1194152.1100000001</v>
      </c>
      <c r="G140" s="41">
        <f>G121+SUM(G136:G137)</f>
        <v>607.95000000000005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24787.09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25193.75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9522.23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23064.14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23064.14</v>
      </c>
      <c r="G162" s="41">
        <f>SUM(G150:G161)</f>
        <v>9522.23</v>
      </c>
      <c r="H162" s="41">
        <f>SUM(H150:H161)</f>
        <v>49980.84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23064.14</v>
      </c>
      <c r="G169" s="41">
        <f>G147+G162+SUM(G163:G168)</f>
        <v>9522.23</v>
      </c>
      <c r="H169" s="41">
        <f>H147+H162+SUM(H163:H168)</f>
        <v>49980.84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15000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/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15000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5" t="s">
        <v>431</v>
      </c>
      <c r="E192" s="51">
        <v>5000</v>
      </c>
      <c r="F192" s="41">
        <f>F177+F183+SUM(F188:F191)</f>
        <v>0</v>
      </c>
      <c r="G192" s="41">
        <f>G183+SUM(G188:G191)</f>
        <v>15000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6" t="s">
        <v>431</v>
      </c>
      <c r="E193" s="44"/>
      <c r="F193" s="47">
        <f>F112+F140+F169+F192</f>
        <v>5221625.62</v>
      </c>
      <c r="G193" s="47">
        <f>G112+G140+G169+G192</f>
        <v>42703.18</v>
      </c>
      <c r="H193" s="47">
        <f>H112+H140+H169+H192</f>
        <v>49980.84</v>
      </c>
      <c r="I193" s="47">
        <f>I112+I140+I169+I192</f>
        <v>0</v>
      </c>
      <c r="J193" s="47">
        <f>J112+J140+J192</f>
        <v>15.83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877150.57</v>
      </c>
      <c r="G197" s="18">
        <v>447040.51</v>
      </c>
      <c r="H197" s="18">
        <v>61686.070000000007</v>
      </c>
      <c r="I197" s="18">
        <v>26609.45</v>
      </c>
      <c r="J197" s="18">
        <v>18984.25</v>
      </c>
      <c r="K197" s="18"/>
      <c r="L197" s="19">
        <f>SUM(F197:K197)</f>
        <v>1431470.85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286586.15000000002</v>
      </c>
      <c r="G198" s="18">
        <v>107099.04</v>
      </c>
      <c r="H198" s="18">
        <v>45352.6</v>
      </c>
      <c r="I198" s="18">
        <v>3271.1</v>
      </c>
      <c r="J198" s="18">
        <v>260.89999999999998</v>
      </c>
      <c r="K198" s="18"/>
      <c r="L198" s="19">
        <f>SUM(F198:K198)</f>
        <v>442569.79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2160</v>
      </c>
      <c r="G200" s="18">
        <v>503.71</v>
      </c>
      <c r="H200" s="18"/>
      <c r="I200" s="18"/>
      <c r="J200" s="18"/>
      <c r="K200" s="18"/>
      <c r="L200" s="19">
        <f>SUM(F200:K200)</f>
        <v>2663.71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190782</v>
      </c>
      <c r="G202" s="18">
        <v>105196.1</v>
      </c>
      <c r="H202" s="18">
        <v>54223.7</v>
      </c>
      <c r="I202" s="18">
        <v>1603.6999999999998</v>
      </c>
      <c r="J202" s="18">
        <v>211.95</v>
      </c>
      <c r="K202" s="18"/>
      <c r="L202" s="19">
        <f t="shared" ref="L202:L208" si="0">SUM(F202:K202)</f>
        <v>352017.45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34534.199999999997</v>
      </c>
      <c r="G203" s="18">
        <v>9923.69</v>
      </c>
      <c r="H203" s="18">
        <v>1977.53</v>
      </c>
      <c r="I203" s="18">
        <v>2501.77</v>
      </c>
      <c r="J203" s="18">
        <v>700</v>
      </c>
      <c r="K203" s="18">
        <v>877.8</v>
      </c>
      <c r="L203" s="19">
        <f t="shared" si="0"/>
        <v>50514.99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8765</v>
      </c>
      <c r="G204" s="18">
        <v>974.55</v>
      </c>
      <c r="H204" s="18">
        <v>184526.09</v>
      </c>
      <c r="I204" s="18">
        <v>1392.43</v>
      </c>
      <c r="J204" s="18"/>
      <c r="K204" s="18">
        <v>3179.3</v>
      </c>
      <c r="L204" s="19">
        <f t="shared" si="0"/>
        <v>198837.36999999997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125116.52</v>
      </c>
      <c r="G205" s="18">
        <v>52836.83</v>
      </c>
      <c r="H205" s="18">
        <v>3286.01</v>
      </c>
      <c r="I205" s="18">
        <v>1850.27</v>
      </c>
      <c r="J205" s="18"/>
      <c r="K205" s="18"/>
      <c r="L205" s="19">
        <f t="shared" si="0"/>
        <v>183089.63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123896.33</v>
      </c>
      <c r="G207" s="18">
        <v>71471.199999999997</v>
      </c>
      <c r="H207" s="18">
        <v>93491.46</v>
      </c>
      <c r="I207" s="18">
        <v>43012.39</v>
      </c>
      <c r="J207" s="18">
        <v>13156.98</v>
      </c>
      <c r="K207" s="18"/>
      <c r="L207" s="19">
        <f t="shared" si="0"/>
        <v>345028.36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115493.48846815834</v>
      </c>
      <c r="I208" s="18"/>
      <c r="J208" s="18"/>
      <c r="K208" s="18"/>
      <c r="L208" s="19">
        <f t="shared" si="0"/>
        <v>115493.48846815834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1648990.77</v>
      </c>
      <c r="G211" s="41">
        <f t="shared" si="1"/>
        <v>795045.62999999989</v>
      </c>
      <c r="H211" s="41">
        <f t="shared" si="1"/>
        <v>560036.94846815837</v>
      </c>
      <c r="I211" s="41">
        <f t="shared" si="1"/>
        <v>80241.109999999986</v>
      </c>
      <c r="J211" s="41">
        <f t="shared" si="1"/>
        <v>33314.080000000002</v>
      </c>
      <c r="K211" s="41">
        <f t="shared" si="1"/>
        <v>4057.1000000000004</v>
      </c>
      <c r="L211" s="41">
        <f t="shared" si="1"/>
        <v>3121685.6384681589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423679.53</v>
      </c>
      <c r="I215" s="18"/>
      <c r="J215" s="18"/>
      <c r="K215" s="18"/>
      <c r="L215" s="19">
        <f>SUM(F215:K215)</f>
        <v>423679.53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130206.93</v>
      </c>
      <c r="I216" s="18"/>
      <c r="J216" s="18"/>
      <c r="K216" s="18"/>
      <c r="L216" s="19">
        <f>SUM(F216:K216)</f>
        <v>130206.93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35757.300550774533</v>
      </c>
      <c r="I226" s="18"/>
      <c r="J226" s="18"/>
      <c r="K226" s="18"/>
      <c r="L226" s="19">
        <f t="shared" si="2"/>
        <v>35757.300550774533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589643.76055077452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589643.76055077452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71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839802.61</v>
      </c>
      <c r="I233" s="18"/>
      <c r="J233" s="18"/>
      <c r="K233" s="18"/>
      <c r="L233" s="19">
        <f>SUM(F233:K233)</f>
        <v>839802.61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372684.45</v>
      </c>
      <c r="I234" s="18"/>
      <c r="J234" s="18"/>
      <c r="K234" s="18"/>
      <c r="L234" s="19">
        <f>SUM(F234:K234)</f>
        <v>372684.45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144102.16098106711</v>
      </c>
      <c r="I244" s="18"/>
      <c r="J244" s="18"/>
      <c r="K244" s="18"/>
      <c r="L244" s="19">
        <f t="shared" si="4"/>
        <v>144102.16098106711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1356589.220981067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1356589.220981067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1648990.77</v>
      </c>
      <c r="G257" s="41">
        <f t="shared" si="8"/>
        <v>795045.62999999989</v>
      </c>
      <c r="H257" s="41">
        <f t="shared" si="8"/>
        <v>2506269.9299999997</v>
      </c>
      <c r="I257" s="41">
        <f t="shared" si="8"/>
        <v>80241.109999999986</v>
      </c>
      <c r="J257" s="41">
        <f t="shared" si="8"/>
        <v>33314.080000000002</v>
      </c>
      <c r="K257" s="41">
        <f t="shared" si="8"/>
        <v>4057.1000000000004</v>
      </c>
      <c r="L257" s="41">
        <f t="shared" si="8"/>
        <v>5067918.620000001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15000</v>
      </c>
      <c r="L263" s="19">
        <f>SUM(F263:K263)</f>
        <v>15000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15000</v>
      </c>
      <c r="L270" s="41">
        <f t="shared" si="9"/>
        <v>15000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1648990.77</v>
      </c>
      <c r="G271" s="42">
        <f t="shared" si="11"/>
        <v>795045.62999999989</v>
      </c>
      <c r="H271" s="42">
        <f t="shared" si="11"/>
        <v>2506269.9299999997</v>
      </c>
      <c r="I271" s="42">
        <f t="shared" si="11"/>
        <v>80241.109999999986</v>
      </c>
      <c r="J271" s="42">
        <f t="shared" si="11"/>
        <v>33314.080000000002</v>
      </c>
      <c r="K271" s="42">
        <f t="shared" si="11"/>
        <v>19057.099999999999</v>
      </c>
      <c r="L271" s="42">
        <f t="shared" si="11"/>
        <v>5082918.620000001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18365.13</v>
      </c>
      <c r="G276" s="18">
        <v>1980.99</v>
      </c>
      <c r="H276" s="18"/>
      <c r="I276" s="18">
        <v>424.85</v>
      </c>
      <c r="J276" s="18"/>
      <c r="K276" s="18"/>
      <c r="L276" s="19">
        <f>SUM(F276:K276)</f>
        <v>20770.97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14191</v>
      </c>
      <c r="I281" s="18"/>
      <c r="J281" s="18"/>
      <c r="K281" s="18"/>
      <c r="L281" s="19">
        <f t="shared" ref="L281:L287" si="12">SUM(F281:K281)</f>
        <v>14191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3952</v>
      </c>
      <c r="G285" s="18">
        <v>10488.25</v>
      </c>
      <c r="H285" s="18"/>
      <c r="I285" s="18"/>
      <c r="J285" s="18"/>
      <c r="K285" s="18">
        <v>578.62</v>
      </c>
      <c r="L285" s="19">
        <f t="shared" si="12"/>
        <v>15018.87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22317.13</v>
      </c>
      <c r="G290" s="42">
        <f t="shared" si="13"/>
        <v>12469.24</v>
      </c>
      <c r="H290" s="42">
        <f t="shared" si="13"/>
        <v>14191</v>
      </c>
      <c r="I290" s="42">
        <f t="shared" si="13"/>
        <v>424.85</v>
      </c>
      <c r="J290" s="42">
        <f t="shared" si="13"/>
        <v>0</v>
      </c>
      <c r="K290" s="42">
        <f t="shared" si="13"/>
        <v>578.62</v>
      </c>
      <c r="L290" s="41">
        <f t="shared" si="13"/>
        <v>49980.840000000004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22317.13</v>
      </c>
      <c r="G338" s="41">
        <f t="shared" si="20"/>
        <v>12469.24</v>
      </c>
      <c r="H338" s="41">
        <f t="shared" si="20"/>
        <v>14191</v>
      </c>
      <c r="I338" s="41">
        <f t="shared" si="20"/>
        <v>424.85</v>
      </c>
      <c r="J338" s="41">
        <f t="shared" si="20"/>
        <v>0</v>
      </c>
      <c r="K338" s="41">
        <f t="shared" si="20"/>
        <v>578.62</v>
      </c>
      <c r="L338" s="41">
        <f t="shared" si="20"/>
        <v>49980.840000000004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22317.13</v>
      </c>
      <c r="G352" s="41">
        <f>G338</f>
        <v>12469.24</v>
      </c>
      <c r="H352" s="41">
        <f>H338</f>
        <v>14191</v>
      </c>
      <c r="I352" s="41">
        <f>I338</f>
        <v>424.85</v>
      </c>
      <c r="J352" s="41">
        <f>J338</f>
        <v>0</v>
      </c>
      <c r="K352" s="47">
        <f>K338+K351</f>
        <v>578.62</v>
      </c>
      <c r="L352" s="41">
        <f>L338+L351</f>
        <v>49980.840000000004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39877</v>
      </c>
      <c r="I358" s="18">
        <v>2764.7</v>
      </c>
      <c r="J358" s="18"/>
      <c r="K358" s="18"/>
      <c r="L358" s="13">
        <f>SUM(F358:K358)</f>
        <v>42641.7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39877</v>
      </c>
      <c r="I362" s="47">
        <f t="shared" si="22"/>
        <v>2764.7</v>
      </c>
      <c r="J362" s="47">
        <f t="shared" si="22"/>
        <v>0</v>
      </c>
      <c r="K362" s="47">
        <f t="shared" si="22"/>
        <v>0</v>
      </c>
      <c r="L362" s="47">
        <f t="shared" si="22"/>
        <v>42641.7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2764.7</v>
      </c>
      <c r="G368" s="63"/>
      <c r="H368" s="63"/>
      <c r="I368" s="56">
        <f>SUM(F368:H368)</f>
        <v>2764.7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2764.7</v>
      </c>
      <c r="G369" s="47">
        <f>SUM(G367:G368)</f>
        <v>0</v>
      </c>
      <c r="H369" s="47">
        <f>SUM(H367:H368)</f>
        <v>0</v>
      </c>
      <c r="I369" s="47">
        <f>SUM(I367:I368)</f>
        <v>2764.7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1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15.83</v>
      </c>
      <c r="I392" s="18">
        <v>0</v>
      </c>
      <c r="J392" s="24" t="s">
        <v>289</v>
      </c>
      <c r="K392" s="24" t="s">
        <v>289</v>
      </c>
      <c r="L392" s="56">
        <f t="shared" si="25"/>
        <v>15.83</v>
      </c>
      <c r="M392" s="8"/>
      <c r="N392" s="271"/>
    </row>
    <row r="393" spans="1:14" s="3" customFormat="1" ht="12" customHeight="1" thickTop="1" x14ac:dyDescent="0.15">
      <c r="A393" s="159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15.83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15.83</v>
      </c>
      <c r="M393" s="8"/>
      <c r="N393" s="271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1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1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289</v>
      </c>
      <c r="K400" s="24" t="s">
        <v>289</v>
      </c>
      <c r="L400" s="56">
        <f t="shared" si="26"/>
        <v>0</v>
      </c>
      <c r="M400" s="8"/>
      <c r="N400" s="271"/>
    </row>
    <row r="401" spans="1:21" s="3" customFormat="1" ht="12" customHeight="1" thickTop="1" x14ac:dyDescent="0.15">
      <c r="A401" s="159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1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59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15.83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15.83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59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59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59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158608.09</v>
      </c>
      <c r="G440" s="18">
        <v>0</v>
      </c>
      <c r="H440" s="18">
        <v>0</v>
      </c>
      <c r="I440" s="56">
        <f t="shared" si="33"/>
        <v>158608.09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158608.09</v>
      </c>
      <c r="G446" s="13">
        <f>SUM(G439:G445)</f>
        <v>0</v>
      </c>
      <c r="H446" s="13">
        <f>SUM(H439:H445)</f>
        <v>0</v>
      </c>
      <c r="I446" s="13">
        <f>SUM(I439:I445)</f>
        <v>158608.09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158608.09</v>
      </c>
      <c r="G459" s="18">
        <v>0</v>
      </c>
      <c r="H459" s="18">
        <v>0</v>
      </c>
      <c r="I459" s="56">
        <f t="shared" si="34"/>
        <v>158608.09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158608.09</v>
      </c>
      <c r="G460" s="83">
        <f>SUM(G454:G459)</f>
        <v>0</v>
      </c>
      <c r="H460" s="83">
        <f>SUM(H454:H459)</f>
        <v>0</v>
      </c>
      <c r="I460" s="83">
        <f>SUM(I454:I459)</f>
        <v>158608.09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6" t="s">
        <v>433</v>
      </c>
      <c r="E461" s="82"/>
      <c r="F461" s="42">
        <f>F452+F460</f>
        <v>158608.09</v>
      </c>
      <c r="G461" s="42">
        <f>G452+G460</f>
        <v>0</v>
      </c>
      <c r="H461" s="42">
        <f>H452+H460</f>
        <v>0</v>
      </c>
      <c r="I461" s="42">
        <f>I452+I460</f>
        <v>158608.09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907</v>
      </c>
      <c r="B465" s="105">
        <v>19</v>
      </c>
      <c r="C465" s="111">
        <v>1</v>
      </c>
      <c r="D465" s="2" t="s">
        <v>433</v>
      </c>
      <c r="E465" s="111"/>
      <c r="F465" s="18">
        <v>55723.27</v>
      </c>
      <c r="G465" s="18">
        <v>1815.11</v>
      </c>
      <c r="H465" s="18">
        <v>0</v>
      </c>
      <c r="I465" s="18">
        <v>0</v>
      </c>
      <c r="J465" s="18">
        <v>158592.26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5221625.62</v>
      </c>
      <c r="G468" s="18">
        <v>42703.18</v>
      </c>
      <c r="H468" s="18">
        <v>49980.84</v>
      </c>
      <c r="I468" s="18">
        <v>0</v>
      </c>
      <c r="J468" s="18">
        <v>15.83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5221625.62</v>
      </c>
      <c r="G470" s="53">
        <f>SUM(G468:G469)</f>
        <v>42703.18</v>
      </c>
      <c r="H470" s="53">
        <f>SUM(H468:H469)</f>
        <v>49980.84</v>
      </c>
      <c r="I470" s="53">
        <f>SUM(I468:I469)</f>
        <v>0</v>
      </c>
      <c r="J470" s="53">
        <f>SUM(J468:J469)</f>
        <v>15.83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5082918.620000001</v>
      </c>
      <c r="G472" s="18">
        <v>42641.7</v>
      </c>
      <c r="H472" s="18">
        <v>49980.840000000004</v>
      </c>
      <c r="I472" s="18">
        <v>0</v>
      </c>
      <c r="J472" s="18">
        <v>0</v>
      </c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5082918.620000001</v>
      </c>
      <c r="G474" s="53">
        <f>SUM(G472:G473)</f>
        <v>42641.7</v>
      </c>
      <c r="H474" s="53">
        <f>SUM(H472:H473)</f>
        <v>49980.840000000004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194430.26999999862</v>
      </c>
      <c r="G476" s="53">
        <f>(G465+G470)- G474</f>
        <v>1876.5900000000038</v>
      </c>
      <c r="H476" s="53">
        <f>(H465+H470)- H474</f>
        <v>0</v>
      </c>
      <c r="I476" s="53">
        <f>(I465+I470)- I474</f>
        <v>0</v>
      </c>
      <c r="J476" s="53">
        <f>(J465+J470)- J474</f>
        <v>158608.09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0"/>
    </row>
    <row r="481" spans="1:14" s="52" customFormat="1" ht="1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0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0"/>
    </row>
    <row r="485" spans="1:14" s="52" customFormat="1" ht="1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6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0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3">
        <v>0</v>
      </c>
      <c r="G490" s="153">
        <v>1</v>
      </c>
      <c r="H490" s="153">
        <v>2</v>
      </c>
      <c r="I490" s="153">
        <v>3</v>
      </c>
      <c r="J490" s="153">
        <v>4</v>
      </c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4"/>
      <c r="G491" s="154"/>
      <c r="H491" s="153"/>
      <c r="I491" s="153"/>
      <c r="J491" s="153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4"/>
      <c r="G492" s="154"/>
      <c r="H492" s="153"/>
      <c r="I492" s="153"/>
      <c r="J492" s="153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</v>
      </c>
      <c r="G494" s="18">
        <v>0</v>
      </c>
      <c r="H494" s="18">
        <v>0</v>
      </c>
      <c r="I494" s="18">
        <v>0</v>
      </c>
      <c r="J494" s="18">
        <v>0</v>
      </c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>SUM(F495:J495)</f>
        <v>0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5">SUM(F496:J496)</f>
        <v>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53">
        <f t="shared" si="35"/>
        <v>0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v>0</v>
      </c>
      <c r="G498" s="203">
        <v>0</v>
      </c>
      <c r="H498" s="203">
        <v>0</v>
      </c>
      <c r="I498" s="203">
        <v>0</v>
      </c>
      <c r="J498" s="203">
        <v>0</v>
      </c>
      <c r="K498" s="204">
        <f t="shared" si="35"/>
        <v>0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5"/>
        <v>0</v>
      </c>
      <c r="L499" s="24" t="s">
        <v>289</v>
      </c>
      <c r="N499" s="270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0</v>
      </c>
      <c r="G501" s="203">
        <v>0</v>
      </c>
      <c r="H501" s="203">
        <v>0</v>
      </c>
      <c r="I501" s="203">
        <v>0</v>
      </c>
      <c r="J501" s="203">
        <v>0</v>
      </c>
      <c r="K501" s="204">
        <f t="shared" si="35"/>
        <v>0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>
        <v>0</v>
      </c>
      <c r="H502" s="18">
        <v>0</v>
      </c>
      <c r="I502" s="18">
        <v>0</v>
      </c>
      <c r="J502" s="18">
        <v>0</v>
      </c>
      <c r="K502" s="53">
        <f t="shared" si="35"/>
        <v>0</v>
      </c>
      <c r="L502" s="24" t="s">
        <v>289</v>
      </c>
      <c r="N502" s="270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6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0</v>
      </c>
      <c r="H516" s="24" t="s">
        <v>289</v>
      </c>
      <c r="I516" s="18">
        <v>0</v>
      </c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70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286586.15000000002</v>
      </c>
      <c r="G521" s="18">
        <v>107099.04000000001</v>
      </c>
      <c r="H521" s="18">
        <v>45352.6</v>
      </c>
      <c r="I521" s="18">
        <v>3271.1</v>
      </c>
      <c r="J521" s="18">
        <v>260.89999999999998</v>
      </c>
      <c r="K521" s="18">
        <v>0</v>
      </c>
      <c r="L521" s="88">
        <f>SUM(F521:K521)</f>
        <v>442569.79000000004</v>
      </c>
      <c r="N521" s="270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130206.93</v>
      </c>
      <c r="I522" s="18">
        <v>0</v>
      </c>
      <c r="J522" s="18">
        <v>0</v>
      </c>
      <c r="K522" s="18">
        <v>0</v>
      </c>
      <c r="L522" s="88">
        <f>SUM(F522:K522)</f>
        <v>130206.93</v>
      </c>
      <c r="N522" s="270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0</v>
      </c>
      <c r="G523" s="18">
        <v>0</v>
      </c>
      <c r="H523" s="18">
        <v>372684.45</v>
      </c>
      <c r="I523" s="18">
        <v>0</v>
      </c>
      <c r="J523" s="18">
        <v>0</v>
      </c>
      <c r="K523" s="18">
        <v>0</v>
      </c>
      <c r="L523" s="88">
        <f>SUM(F523:K523)</f>
        <v>372684.45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286586.15000000002</v>
      </c>
      <c r="G524" s="108">
        <f t="shared" ref="G524:L524" si="36">SUM(G521:G523)</f>
        <v>107099.04000000001</v>
      </c>
      <c r="H524" s="108">
        <f t="shared" si="36"/>
        <v>548243.98</v>
      </c>
      <c r="I524" s="108">
        <f t="shared" si="36"/>
        <v>3271.1</v>
      </c>
      <c r="J524" s="108">
        <f t="shared" si="36"/>
        <v>260.89999999999998</v>
      </c>
      <c r="K524" s="108">
        <f t="shared" si="36"/>
        <v>0</v>
      </c>
      <c r="L524" s="89">
        <f t="shared" si="36"/>
        <v>945461.16999999993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67175</v>
      </c>
      <c r="G526" s="18">
        <v>40901.629999999997</v>
      </c>
      <c r="H526" s="18">
        <v>54223.7</v>
      </c>
      <c r="I526" s="18">
        <v>612.5</v>
      </c>
      <c r="J526" s="18">
        <v>0</v>
      </c>
      <c r="K526" s="18">
        <v>0</v>
      </c>
      <c r="L526" s="88">
        <f>SUM(F526:K526)</f>
        <v>162912.83000000002</v>
      </c>
      <c r="M526" s="8"/>
      <c r="N526" s="271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7" t="s">
        <v>433</v>
      </c>
      <c r="E529" s="107"/>
      <c r="F529" s="89">
        <f>SUM(F526:F528)</f>
        <v>67175</v>
      </c>
      <c r="G529" s="89">
        <f t="shared" ref="G529:L529" si="37">SUM(G526:G528)</f>
        <v>40901.629999999997</v>
      </c>
      <c r="H529" s="89">
        <f t="shared" si="37"/>
        <v>54223.7</v>
      </c>
      <c r="I529" s="89">
        <f t="shared" si="37"/>
        <v>612.5</v>
      </c>
      <c r="J529" s="89">
        <f t="shared" si="37"/>
        <v>0</v>
      </c>
      <c r="K529" s="89">
        <f t="shared" si="37"/>
        <v>0</v>
      </c>
      <c r="L529" s="89">
        <f t="shared" si="37"/>
        <v>162912.83000000002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26450.487152478541</v>
      </c>
      <c r="G531" s="18">
        <v>14348.488454907678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40798.975607386223</v>
      </c>
      <c r="M531" s="8"/>
      <c r="N531" s="271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7" t="s">
        <v>433</v>
      </c>
      <c r="E534" s="107"/>
      <c r="F534" s="89">
        <f>SUM(F531:F533)</f>
        <v>26450.487152478541</v>
      </c>
      <c r="G534" s="89">
        <f t="shared" ref="G534:L534" si="38">SUM(G531:G533)</f>
        <v>14348.488454907678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40798.975607386223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1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7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0</v>
      </c>
      <c r="G541" s="18">
        <v>0</v>
      </c>
      <c r="H541" s="18">
        <v>13981.92</v>
      </c>
      <c r="I541" s="18">
        <v>0</v>
      </c>
      <c r="J541" s="18">
        <v>0</v>
      </c>
      <c r="K541" s="18">
        <v>0</v>
      </c>
      <c r="L541" s="88">
        <f>SUM(F541:K541)</f>
        <v>13981.92</v>
      </c>
      <c r="M541" s="8"/>
      <c r="N541" s="271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0</v>
      </c>
      <c r="G542" s="18">
        <v>0</v>
      </c>
      <c r="H542" s="18">
        <v>716.9</v>
      </c>
      <c r="I542" s="18">
        <v>0</v>
      </c>
      <c r="J542" s="18">
        <v>0</v>
      </c>
      <c r="K542" s="18">
        <v>0</v>
      </c>
      <c r="L542" s="88">
        <f>SUM(F542:K542)</f>
        <v>716.9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0</v>
      </c>
      <c r="G543" s="18">
        <v>0</v>
      </c>
      <c r="H543" s="18">
        <v>84770.48</v>
      </c>
      <c r="I543" s="18">
        <v>0</v>
      </c>
      <c r="J543" s="18">
        <v>0</v>
      </c>
      <c r="K543" s="18">
        <v>0</v>
      </c>
      <c r="L543" s="88">
        <f>SUM(F543:K543)</f>
        <v>84770.48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99469.299999999988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99469.299999999988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7" t="s">
        <v>433</v>
      </c>
      <c r="E545" s="107"/>
      <c r="F545" s="89">
        <f>F524+F529+F534+F539+F544</f>
        <v>380211.63715247856</v>
      </c>
      <c r="G545" s="89">
        <f t="shared" ref="G545:L545" si="41">G524+G529+G534+G539+G544</f>
        <v>162349.15845490768</v>
      </c>
      <c r="H545" s="89">
        <f t="shared" si="41"/>
        <v>701936.98</v>
      </c>
      <c r="I545" s="89">
        <f t="shared" si="41"/>
        <v>3883.6</v>
      </c>
      <c r="J545" s="89">
        <f t="shared" si="41"/>
        <v>260.89999999999998</v>
      </c>
      <c r="K545" s="89">
        <f t="shared" si="41"/>
        <v>0</v>
      </c>
      <c r="L545" s="89">
        <f t="shared" si="41"/>
        <v>1248642.2756073864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442569.79000000004</v>
      </c>
      <c r="G549" s="87">
        <f>L526</f>
        <v>162912.83000000002</v>
      </c>
      <c r="H549" s="87">
        <f>L531</f>
        <v>40798.975607386223</v>
      </c>
      <c r="I549" s="87">
        <f>L536</f>
        <v>0</v>
      </c>
      <c r="J549" s="87">
        <f>L541</f>
        <v>13981.92</v>
      </c>
      <c r="K549" s="87">
        <f>SUM(F549:J549)</f>
        <v>660263.51560738636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130206.93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716.9</v>
      </c>
      <c r="K550" s="87">
        <f>SUM(F550:J550)</f>
        <v>130923.82999999999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372684.45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84770.48</v>
      </c>
      <c r="K551" s="87">
        <f>SUM(F551:J551)</f>
        <v>457454.93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1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945461.16999999993</v>
      </c>
      <c r="G552" s="89">
        <f t="shared" si="42"/>
        <v>162912.83000000002</v>
      </c>
      <c r="H552" s="89">
        <f t="shared" si="42"/>
        <v>40798.975607386223</v>
      </c>
      <c r="I552" s="89">
        <f t="shared" si="42"/>
        <v>0</v>
      </c>
      <c r="J552" s="89">
        <f t="shared" si="42"/>
        <v>99469.299999999988</v>
      </c>
      <c r="K552" s="89">
        <f t="shared" si="42"/>
        <v>1248642.2756073864</v>
      </c>
      <c r="L552" s="24"/>
      <c r="M552" s="8"/>
      <c r="N552" s="271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7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372336.01</v>
      </c>
      <c r="I575" s="87">
        <f>SUM(F575:H575)</f>
        <v>372336.01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423679.53</v>
      </c>
      <c r="H576" s="18">
        <v>467466.6</v>
      </c>
      <c r="I576" s="87">
        <f t="shared" ref="I576:I587" si="47">SUM(F576:H576)</f>
        <v>891146.13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>
        <v>0</v>
      </c>
      <c r="H579" s="18">
        <v>120663.38</v>
      </c>
      <c r="I579" s="87">
        <f t="shared" si="47"/>
        <v>120663.38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130206.93</v>
      </c>
      <c r="H580" s="18">
        <v>67083.820000000007</v>
      </c>
      <c r="I580" s="87">
        <f t="shared" si="47"/>
        <v>197290.75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5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5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0</v>
      </c>
      <c r="G582" s="18">
        <v>0</v>
      </c>
      <c r="H582" s="18">
        <v>184937.25</v>
      </c>
      <c r="I582" s="87">
        <f t="shared" si="47"/>
        <v>184937.25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5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2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6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100851.56846815834</v>
      </c>
      <c r="I591" s="18">
        <v>35040.400550774531</v>
      </c>
      <c r="J591" s="18">
        <v>59331.680981067126</v>
      </c>
      <c r="K591" s="104">
        <f t="shared" ref="K591:K597" si="48">SUM(H591:J591)</f>
        <v>195223.65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13981.92</v>
      </c>
      <c r="I592" s="18">
        <v>716.9</v>
      </c>
      <c r="J592" s="18">
        <v>84770.48</v>
      </c>
      <c r="K592" s="104">
        <f t="shared" si="48"/>
        <v>99469.299999999988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289</v>
      </c>
      <c r="M594" s="8"/>
      <c r="N594" s="271"/>
    </row>
    <row r="595" spans="1:14" s="3" customFormat="1" ht="12" customHeight="1" x14ac:dyDescent="0.15">
      <c r="A595" s="170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660</v>
      </c>
      <c r="I595" s="18">
        <v>0</v>
      </c>
      <c r="J595" s="18">
        <v>0</v>
      </c>
      <c r="K595" s="104">
        <f t="shared" si="48"/>
        <v>660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7">
        <v>2700</v>
      </c>
      <c r="G598" s="148" t="s">
        <v>97</v>
      </c>
      <c r="H598" s="108">
        <f>SUM(H591:H597)</f>
        <v>115493.48846815834</v>
      </c>
      <c r="I598" s="108">
        <f>SUM(I591:I597)</f>
        <v>35757.300550774533</v>
      </c>
      <c r="J598" s="108">
        <f>SUM(J591:J597)</f>
        <v>144102.16098106711</v>
      </c>
      <c r="K598" s="108">
        <f>SUM(K591:K597)</f>
        <v>295352.94999999995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33314.080000000002</v>
      </c>
      <c r="I604" s="18">
        <v>0</v>
      </c>
      <c r="J604" s="18">
        <v>0</v>
      </c>
      <c r="K604" s="104">
        <f>SUM(H604:J604)</f>
        <v>33314.080000000002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8" t="s">
        <v>477</v>
      </c>
      <c r="G605" s="147">
        <v>700</v>
      </c>
      <c r="H605" s="108">
        <f>SUM(H602:H604)</f>
        <v>33314.080000000002</v>
      </c>
      <c r="I605" s="108">
        <f>SUM(I602:I604)</f>
        <v>0</v>
      </c>
      <c r="J605" s="108">
        <f>SUM(J602:J604)</f>
        <v>0</v>
      </c>
      <c r="K605" s="108">
        <f>SUM(K602:K604)</f>
        <v>33314.080000000002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3952</v>
      </c>
      <c r="G611" s="18">
        <v>302.35000000000002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4254.3500000000004</v>
      </c>
      <c r="M611" s="8"/>
      <c r="N611" s="271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1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3952</v>
      </c>
      <c r="G614" s="108">
        <f t="shared" si="49"/>
        <v>302.35000000000002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4254.3500000000004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49" t="s">
        <v>53</v>
      </c>
      <c r="G616" s="150"/>
      <c r="H616" s="150"/>
      <c r="I616" s="149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946659.15999999992</v>
      </c>
      <c r="H617" s="109">
        <f>SUM(F52)</f>
        <v>946659.16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238887.37</v>
      </c>
      <c r="H618" s="109">
        <f>SUM(G52)</f>
        <v>238887.37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326299.46999999997</v>
      </c>
      <c r="H619" s="109">
        <f>SUM(H52)</f>
        <v>326299.46999999997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158608.09</v>
      </c>
      <c r="H621" s="109">
        <f>SUM(J52)</f>
        <v>158608.09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194430.27</v>
      </c>
      <c r="H622" s="109">
        <f>F476</f>
        <v>194430.26999999862</v>
      </c>
      <c r="I622" s="121" t="s">
        <v>101</v>
      </c>
      <c r="J622" s="109">
        <f t="shared" ref="J622:J655" si="50">G622-H622</f>
        <v>1.3678800314664841E-9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1876.59</v>
      </c>
      <c r="H623" s="109">
        <f>G476</f>
        <v>1876.5900000000038</v>
      </c>
      <c r="I623" s="121" t="s">
        <v>102</v>
      </c>
      <c r="J623" s="109">
        <f t="shared" si="50"/>
        <v>-3.865352482534945E-12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158608.09</v>
      </c>
      <c r="H626" s="109">
        <f>J476</f>
        <v>158608.09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5221625.62</v>
      </c>
      <c r="H627" s="104">
        <f>SUM(F468)</f>
        <v>5221625.62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42703.18</v>
      </c>
      <c r="H628" s="104">
        <f>SUM(G468)</f>
        <v>42703.18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49980.84</v>
      </c>
      <c r="H629" s="104">
        <f>SUM(H468)</f>
        <v>49980.84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15.83</v>
      </c>
      <c r="H631" s="104">
        <f>SUM(J468)</f>
        <v>15.83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5082918.620000001</v>
      </c>
      <c r="H632" s="104">
        <f>SUM(F472)</f>
        <v>5082918.620000001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49980.840000000004</v>
      </c>
      <c r="H633" s="104">
        <f>SUM(H472)</f>
        <v>49980.840000000004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2764.7</v>
      </c>
      <c r="H634" s="104">
        <f>I369</f>
        <v>2764.7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42641.7</v>
      </c>
      <c r="H635" s="104">
        <f>SUM(G472)</f>
        <v>42641.7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478</v>
      </c>
      <c r="G637" s="150">
        <f>SUM(L408)</f>
        <v>15.83</v>
      </c>
      <c r="H637" s="163">
        <f>SUM(J468)</f>
        <v>15.83</v>
      </c>
      <c r="I637" s="164" t="s">
        <v>110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479</v>
      </c>
      <c r="G638" s="150">
        <f>SUM(L434)</f>
        <v>0</v>
      </c>
      <c r="H638" s="163">
        <f>SUM(J472)</f>
        <v>0</v>
      </c>
      <c r="I638" s="164" t="s">
        <v>117</v>
      </c>
      <c r="J638" s="150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158608.09</v>
      </c>
      <c r="H639" s="104">
        <f>SUM(F461)</f>
        <v>158608.09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158608.09</v>
      </c>
      <c r="H642" s="104">
        <f>SUM(I461)</f>
        <v>158608.09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15.83</v>
      </c>
      <c r="H644" s="104">
        <f>H408</f>
        <v>15.83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15.83</v>
      </c>
      <c r="H646" s="104">
        <f>L408</f>
        <v>15.83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295352.94999999995</v>
      </c>
      <c r="H647" s="104">
        <f>L208+L226+L244</f>
        <v>295352.94999999995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33314.080000000002</v>
      </c>
      <c r="H648" s="104">
        <f>(J257+J338)-(J255+J336)</f>
        <v>33314.080000000002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115493.48846815834</v>
      </c>
      <c r="H649" s="104">
        <f>H598</f>
        <v>115493.48846815834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35757.300550774533</v>
      </c>
      <c r="H650" s="104">
        <f>I598</f>
        <v>35757.300550774533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144102.16098106711</v>
      </c>
      <c r="H651" s="104">
        <f>J598</f>
        <v>144102.16098106711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15000</v>
      </c>
      <c r="H652" s="104">
        <f>K263+K345</f>
        <v>15000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3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3214308.1784681589</v>
      </c>
      <c r="G660" s="19">
        <f>(L229+L309+L359)</f>
        <v>589643.76055077452</v>
      </c>
      <c r="H660" s="19">
        <f>(L247+L328+L360)</f>
        <v>1356589.220981067</v>
      </c>
      <c r="I660" s="19">
        <f>SUM(F660:H660)</f>
        <v>5160541.16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17573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17573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115493.48846815834</v>
      </c>
      <c r="G662" s="19">
        <f>(L226+L306)-(J226+J306)</f>
        <v>35757.300550774533</v>
      </c>
      <c r="H662" s="19">
        <f>(L244+L325)-(J244+J325)</f>
        <v>144102.16098106711</v>
      </c>
      <c r="I662" s="19">
        <f>SUM(F662:H662)</f>
        <v>295352.94999999995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37568.43</v>
      </c>
      <c r="G663" s="198">
        <f>SUM(G575:G587)+SUM(I602:I604)+L612</f>
        <v>553886.46</v>
      </c>
      <c r="H663" s="198">
        <f>SUM(H575:H587)+SUM(J602:J604)+L613</f>
        <v>1212487.06</v>
      </c>
      <c r="I663" s="19">
        <f>SUM(F663:H663)</f>
        <v>1803941.9500000002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3043673.2600000007</v>
      </c>
      <c r="G664" s="19">
        <f>G660-SUM(G661:G663)</f>
        <v>0</v>
      </c>
      <c r="H664" s="19">
        <f>H660-SUM(H661:H663)</f>
        <v>0</v>
      </c>
      <c r="I664" s="19">
        <f>I660-SUM(I661:I663)</f>
        <v>3043673.26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155.88999999999999</v>
      </c>
      <c r="G665" s="247"/>
      <c r="H665" s="247"/>
      <c r="I665" s="19">
        <f>SUM(F665:H665)</f>
        <v>155.88999999999999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19524.490000000002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19524.490000000002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19524.490000000002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19524.490000000002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Rollinsford</v>
      </c>
      <c r="C1" s="237" t="s">
        <v>839</v>
      </c>
    </row>
    <row r="2" spans="1:3" x14ac:dyDescent="0.2">
      <c r="A2" s="232"/>
      <c r="B2" s="231"/>
    </row>
    <row r="3" spans="1:3" x14ac:dyDescent="0.2">
      <c r="A3" s="277" t="s">
        <v>784</v>
      </c>
      <c r="B3" s="277"/>
      <c r="C3" s="277"/>
    </row>
    <row r="4" spans="1:3" x14ac:dyDescent="0.2">
      <c r="A4" s="235"/>
      <c r="B4" s="236" t="str">
        <f>'DOE25'!H1</f>
        <v>DOE 25  2015-2016</v>
      </c>
      <c r="C4" s="235"/>
    </row>
    <row r="5" spans="1:3" x14ac:dyDescent="0.2">
      <c r="A5" s="232"/>
      <c r="B5" s="231"/>
    </row>
    <row r="6" spans="1:3" x14ac:dyDescent="0.2">
      <c r="A6" s="226"/>
      <c r="B6" s="276" t="s">
        <v>783</v>
      </c>
      <c r="C6" s="276"/>
    </row>
    <row r="7" spans="1:3" x14ac:dyDescent="0.2">
      <c r="A7" s="238" t="s">
        <v>786</v>
      </c>
      <c r="B7" s="274" t="s">
        <v>782</v>
      </c>
      <c r="C7" s="275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895515.7</v>
      </c>
      <c r="C9" s="228">
        <f>'DOE25'!G197+'DOE25'!G215+'DOE25'!G233+'DOE25'!G276+'DOE25'!G295+'DOE25'!G314</f>
        <v>449021.5</v>
      </c>
    </row>
    <row r="10" spans="1:3" x14ac:dyDescent="0.2">
      <c r="A10" t="s">
        <v>779</v>
      </c>
      <c r="B10" s="239">
        <v>767785.82</v>
      </c>
      <c r="C10" s="239">
        <v>433895.33</v>
      </c>
    </row>
    <row r="11" spans="1:3" x14ac:dyDescent="0.2">
      <c r="A11" t="s">
        <v>780</v>
      </c>
      <c r="B11" s="239">
        <v>83050.009999999995</v>
      </c>
      <c r="C11" s="239">
        <v>11688.4</v>
      </c>
    </row>
    <row r="12" spans="1:3" x14ac:dyDescent="0.2">
      <c r="A12" t="s">
        <v>781</v>
      </c>
      <c r="B12" s="239">
        <v>44679.87</v>
      </c>
      <c r="C12" s="239">
        <v>3437.77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895515.7</v>
      </c>
      <c r="C13" s="230">
        <f>SUM(C10:C12)</f>
        <v>449021.50000000006</v>
      </c>
    </row>
    <row r="14" spans="1:3" x14ac:dyDescent="0.2">
      <c r="B14" s="229"/>
      <c r="C14" s="229"/>
    </row>
    <row r="15" spans="1:3" x14ac:dyDescent="0.2">
      <c r="B15" s="276" t="s">
        <v>783</v>
      </c>
      <c r="C15" s="276"/>
    </row>
    <row r="16" spans="1:3" x14ac:dyDescent="0.2">
      <c r="A16" s="238" t="s">
        <v>787</v>
      </c>
      <c r="B16" s="274" t="s">
        <v>707</v>
      </c>
      <c r="C16" s="275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286586.15000000002</v>
      </c>
      <c r="C18" s="228">
        <f>'DOE25'!G198+'DOE25'!G216+'DOE25'!G234+'DOE25'!G277+'DOE25'!G296+'DOE25'!G315</f>
        <v>107099.04</v>
      </c>
    </row>
    <row r="19" spans="1:3" x14ac:dyDescent="0.2">
      <c r="A19" t="s">
        <v>779</v>
      </c>
      <c r="B19" s="239">
        <v>138550</v>
      </c>
      <c r="C19" s="239">
        <v>78689.67</v>
      </c>
    </row>
    <row r="20" spans="1:3" x14ac:dyDescent="0.2">
      <c r="A20" t="s">
        <v>780</v>
      </c>
      <c r="B20" s="239">
        <v>148036.15</v>
      </c>
      <c r="C20" s="239">
        <v>28409.37</v>
      </c>
    </row>
    <row r="21" spans="1:3" x14ac:dyDescent="0.2">
      <c r="A21" t="s">
        <v>781</v>
      </c>
      <c r="B21" s="239">
        <v>0</v>
      </c>
      <c r="C21" s="239">
        <v>0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286586.15000000002</v>
      </c>
      <c r="C22" s="230">
        <f>SUM(C19:C21)</f>
        <v>107099.04</v>
      </c>
    </row>
    <row r="23" spans="1:3" x14ac:dyDescent="0.2">
      <c r="B23" s="229"/>
      <c r="C23" s="229"/>
    </row>
    <row r="24" spans="1:3" x14ac:dyDescent="0.2">
      <c r="B24" s="276" t="s">
        <v>783</v>
      </c>
      <c r="C24" s="276"/>
    </row>
    <row r="25" spans="1:3" x14ac:dyDescent="0.2">
      <c r="A25" s="238" t="s">
        <v>788</v>
      </c>
      <c r="B25" s="274" t="s">
        <v>708</v>
      </c>
      <c r="C25" s="275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779</v>
      </c>
      <c r="B28" s="239"/>
      <c r="C28" s="239"/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8" t="s">
        <v>789</v>
      </c>
      <c r="B34" s="274" t="s">
        <v>709</v>
      </c>
      <c r="C34" s="275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2160</v>
      </c>
      <c r="C36" s="234">
        <f>'DOE25'!G200+'DOE25'!G218+'DOE25'!G236+'DOE25'!G279+'DOE25'!G298+'DOE25'!G317</f>
        <v>503.71</v>
      </c>
    </row>
    <row r="37" spans="1:3" x14ac:dyDescent="0.2">
      <c r="A37" t="s">
        <v>779</v>
      </c>
      <c r="B37" s="239">
        <v>2160</v>
      </c>
      <c r="C37" s="239">
        <v>503.71</v>
      </c>
    </row>
    <row r="38" spans="1:3" x14ac:dyDescent="0.2">
      <c r="A38" t="s">
        <v>780</v>
      </c>
      <c r="B38" s="239">
        <v>0</v>
      </c>
      <c r="C38" s="239">
        <v>0</v>
      </c>
    </row>
    <row r="39" spans="1:3" x14ac:dyDescent="0.2">
      <c r="A39" t="s">
        <v>781</v>
      </c>
      <c r="B39" s="239">
        <v>0</v>
      </c>
      <c r="C39" s="239">
        <v>0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2160</v>
      </c>
      <c r="C40" s="230">
        <f>SUM(C37:C39)</f>
        <v>503.71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0"/>
    </row>
    <row r="2" spans="1:9" x14ac:dyDescent="0.2">
      <c r="A2" s="33" t="s">
        <v>717</v>
      </c>
      <c r="B2" s="264" t="str">
        <f>'DOE25'!A2</f>
        <v>Rollinsford</v>
      </c>
      <c r="C2" s="180"/>
      <c r="D2" s="180" t="s">
        <v>792</v>
      </c>
      <c r="E2" s="180" t="s">
        <v>794</v>
      </c>
      <c r="F2" s="278" t="s">
        <v>821</v>
      </c>
      <c r="G2" s="279"/>
      <c r="H2" s="280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3643077.87</v>
      </c>
      <c r="D5" s="20">
        <f>SUM('DOE25'!L197:L200)+SUM('DOE25'!L215:L218)+SUM('DOE25'!L233:L236)-F5-G5</f>
        <v>3623832.72</v>
      </c>
      <c r="E5" s="242"/>
      <c r="F5" s="254">
        <f>SUM('DOE25'!J197:J200)+SUM('DOE25'!J215:J218)+SUM('DOE25'!J233:J236)</f>
        <v>19245.150000000001</v>
      </c>
      <c r="G5" s="53">
        <f>SUM('DOE25'!K197:K200)+SUM('DOE25'!K215:K218)+SUM('DOE25'!K233:K236)</f>
        <v>0</v>
      </c>
      <c r="H5" s="258"/>
    </row>
    <row r="6" spans="1:9" x14ac:dyDescent="0.2">
      <c r="A6" s="32">
        <v>2100</v>
      </c>
      <c r="B6" t="s">
        <v>801</v>
      </c>
      <c r="C6" s="244">
        <f t="shared" si="0"/>
        <v>352017.45</v>
      </c>
      <c r="D6" s="20">
        <f>'DOE25'!L202+'DOE25'!L220+'DOE25'!L238-F6-G6</f>
        <v>351805.5</v>
      </c>
      <c r="E6" s="242"/>
      <c r="F6" s="254">
        <f>'DOE25'!J202+'DOE25'!J220+'DOE25'!J238</f>
        <v>211.95</v>
      </c>
      <c r="G6" s="53">
        <f>'DOE25'!K202+'DOE25'!K220+'DOE25'!K238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50514.99</v>
      </c>
      <c r="D7" s="20">
        <f>'DOE25'!L203+'DOE25'!L221+'DOE25'!L239-F7-G7</f>
        <v>48937.189999999995</v>
      </c>
      <c r="E7" s="242"/>
      <c r="F7" s="254">
        <f>'DOE25'!J203+'DOE25'!J221+'DOE25'!J239</f>
        <v>700</v>
      </c>
      <c r="G7" s="53">
        <f>'DOE25'!K203+'DOE25'!K221+'DOE25'!K239</f>
        <v>877.8</v>
      </c>
      <c r="H7" s="258"/>
    </row>
    <row r="8" spans="1:9" x14ac:dyDescent="0.2">
      <c r="A8" s="32">
        <v>2300</v>
      </c>
      <c r="B8" t="s">
        <v>802</v>
      </c>
      <c r="C8" s="244">
        <f t="shared" si="0"/>
        <v>134155.45999999996</v>
      </c>
      <c r="D8" s="242"/>
      <c r="E8" s="20">
        <f>'DOE25'!L204+'DOE25'!L222+'DOE25'!L240-F8-G8-D9-D11</f>
        <v>130976.15999999997</v>
      </c>
      <c r="F8" s="254">
        <f>'DOE25'!J204+'DOE25'!J222+'DOE25'!J240</f>
        <v>0</v>
      </c>
      <c r="G8" s="53">
        <f>'DOE25'!K204+'DOE25'!K222+'DOE25'!K240</f>
        <v>3179.3</v>
      </c>
      <c r="H8" s="258"/>
    </row>
    <row r="9" spans="1:9" x14ac:dyDescent="0.2">
      <c r="A9" s="32">
        <v>2310</v>
      </c>
      <c r="B9" t="s">
        <v>818</v>
      </c>
      <c r="C9" s="244">
        <f t="shared" si="0"/>
        <v>12659.37</v>
      </c>
      <c r="D9" s="243">
        <v>12659.37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12150</v>
      </c>
      <c r="D10" s="242"/>
      <c r="E10" s="243">
        <v>12150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52022.54</v>
      </c>
      <c r="D11" s="243">
        <v>52022.54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183089.63</v>
      </c>
      <c r="D12" s="20">
        <f>'DOE25'!L205+'DOE25'!L223+'DOE25'!L241-F12-G12</f>
        <v>183089.63</v>
      </c>
      <c r="E12" s="242"/>
      <c r="F12" s="254">
        <f>'DOE25'!J205+'DOE25'!J223+'DOE25'!J241</f>
        <v>0</v>
      </c>
      <c r="G12" s="53">
        <f>'DOE25'!K205+'DOE25'!K223+'DOE25'!K241</f>
        <v>0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345028.36</v>
      </c>
      <c r="D14" s="20">
        <f>'DOE25'!L207+'DOE25'!L225+'DOE25'!L243-F14-G14</f>
        <v>331871.38</v>
      </c>
      <c r="E14" s="242"/>
      <c r="F14" s="254">
        <f>'DOE25'!J207+'DOE25'!J225+'DOE25'!J243</f>
        <v>13156.98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295352.94999999995</v>
      </c>
      <c r="D15" s="20">
        <f>'DOE25'!L208+'DOE25'!L226+'DOE25'!L244-F15-G15</f>
        <v>295352.94999999995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'DOE25'!L260+'DOE25'!L261+'DOE25'!L341+'DOE25'!L342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42641.7</v>
      </c>
      <c r="D29" s="20">
        <f>'DOE25'!L358+'DOE25'!L359+'DOE25'!L360-'DOE25'!I367-F29-G29</f>
        <v>42641.7</v>
      </c>
      <c r="E29" s="242"/>
      <c r="F29" s="254">
        <f>'DOE25'!J358+'DOE25'!J359+'DOE25'!J360</f>
        <v>0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49980.840000000004</v>
      </c>
      <c r="D31" s="20">
        <f>'DOE25'!L290+'DOE25'!L309+'DOE25'!L328+'DOE25'!L333+'DOE25'!L334+'DOE25'!L335-F31-G31</f>
        <v>49402.22</v>
      </c>
      <c r="E31" s="242"/>
      <c r="F31" s="254">
        <f>'DOE25'!J290+'DOE25'!J309+'DOE25'!J328+'DOE25'!J333+'DOE25'!J334+'DOE25'!J335</f>
        <v>0</v>
      </c>
      <c r="G31" s="53">
        <f>'DOE25'!K290+'DOE25'!K309+'DOE25'!K328+'DOE25'!K333+'DOE25'!K334+'DOE25'!K335</f>
        <v>578.62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4991615.2</v>
      </c>
      <c r="E33" s="245">
        <f>SUM(E5:E31)</f>
        <v>143126.15999999997</v>
      </c>
      <c r="F33" s="245">
        <f>SUM(F5:F31)</f>
        <v>33314.080000000002</v>
      </c>
      <c r="G33" s="245">
        <f>SUM(G5:G31)</f>
        <v>4635.72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143126.15999999997</v>
      </c>
      <c r="E35" s="248"/>
    </row>
    <row r="36" spans="2:8" ht="12" thickTop="1" x14ac:dyDescent="0.2">
      <c r="B36" t="s">
        <v>815</v>
      </c>
      <c r="D36" s="20">
        <f>D33</f>
        <v>4991615.2</v>
      </c>
    </row>
    <row r="38" spans="2:8" x14ac:dyDescent="0.2">
      <c r="B38" s="186" t="s">
        <v>905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Rollinsford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451617.98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4715.57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158608.09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488118.4</v>
      </c>
      <c r="D11" s="95">
        <f>'DOE25'!G12</f>
        <v>4572.33</v>
      </c>
      <c r="E11" s="95">
        <f>'DOE25'!H12</f>
        <v>318781.86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7517.61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2207.21</v>
      </c>
      <c r="D13" s="95">
        <f>'DOE25'!G14</f>
        <v>234315.04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946659.15999999992</v>
      </c>
      <c r="D18" s="41">
        <f>SUM(D8:D17)</f>
        <v>238887.37</v>
      </c>
      <c r="E18" s="41">
        <f>SUM(E8:E17)</f>
        <v>326299.46999999997</v>
      </c>
      <c r="F18" s="41">
        <f>SUM(F8:F17)</f>
        <v>0</v>
      </c>
      <c r="G18" s="41">
        <f>SUM(G8:G17)</f>
        <v>158608.09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579006.37</v>
      </c>
      <c r="D21" s="95">
        <f>'DOE25'!G22</f>
        <v>235909.46</v>
      </c>
      <c r="E21" s="95">
        <f>'DOE25'!H22</f>
        <v>326299.46999999997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173222.52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1101.32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752228.89</v>
      </c>
      <c r="D31" s="41">
        <f>SUM(D21:D30)</f>
        <v>237010.78</v>
      </c>
      <c r="E31" s="41">
        <f>SUM(E21:E30)</f>
        <v>326299.46999999997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113714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158608.09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1876.59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30716.27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194430.27</v>
      </c>
      <c r="D50" s="41">
        <f>SUM(D34:D49)</f>
        <v>1876.59</v>
      </c>
      <c r="E50" s="41">
        <f>SUM(E34:E49)</f>
        <v>0</v>
      </c>
      <c r="F50" s="41">
        <f>SUM(F34:F49)</f>
        <v>0</v>
      </c>
      <c r="G50" s="41">
        <f>SUM(G34:G49)</f>
        <v>158608.09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946659.16</v>
      </c>
      <c r="D51" s="41">
        <f>D50+D31</f>
        <v>238887.37</v>
      </c>
      <c r="E51" s="41">
        <f>E50+E31</f>
        <v>326299.46999999997</v>
      </c>
      <c r="F51" s="41">
        <f>F50+F31</f>
        <v>0</v>
      </c>
      <c r="G51" s="41">
        <f>G50+G31</f>
        <v>158608.09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4000455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71.38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15.83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17573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3882.99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3954.37</v>
      </c>
      <c r="D62" s="130">
        <f>SUM(D57:D61)</f>
        <v>17573</v>
      </c>
      <c r="E62" s="130">
        <f>SUM(E57:E61)</f>
        <v>0</v>
      </c>
      <c r="F62" s="130">
        <f>SUM(F57:F61)</f>
        <v>0</v>
      </c>
      <c r="G62" s="130">
        <f>SUM(G57:G61)</f>
        <v>15.83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4004409.37</v>
      </c>
      <c r="D63" s="22">
        <f>D56+D62</f>
        <v>17573</v>
      </c>
      <c r="E63" s="22">
        <f>E56+E62</f>
        <v>0</v>
      </c>
      <c r="F63" s="22">
        <f>F56+F62</f>
        <v>0</v>
      </c>
      <c r="G63" s="22">
        <f>G56+G62</f>
        <v>15.83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597191.07999999996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547689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1144880.08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47390.05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1881.98</v>
      </c>
      <c r="D77" s="95">
        <f>SUM('DOE25'!G131:G135)</f>
        <v>607.95000000000005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49272.030000000006</v>
      </c>
      <c r="D78" s="130">
        <f>SUM(D72:D77)</f>
        <v>607.95000000000005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1194152.1100000001</v>
      </c>
      <c r="D81" s="130">
        <f>SUM(D79:D80)+D78+D70</f>
        <v>607.95000000000005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23064.14</v>
      </c>
      <c r="D88" s="95">
        <f>SUM('DOE25'!G153:G161)</f>
        <v>9522.23</v>
      </c>
      <c r="E88" s="95">
        <f>SUM('DOE25'!H153:H161)</f>
        <v>49980.84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23064.14</v>
      </c>
      <c r="D91" s="131">
        <f>SUM(D85:D90)</f>
        <v>9522.23</v>
      </c>
      <c r="E91" s="131">
        <f>SUM(E85:E90)</f>
        <v>49980.84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15000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15000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5221625.62</v>
      </c>
      <c r="D104" s="86">
        <f>D63+D81+D91+D103</f>
        <v>42703.18</v>
      </c>
      <c r="E104" s="86">
        <f>E63+E81+E91+E103</f>
        <v>49980.84</v>
      </c>
      <c r="F104" s="86">
        <f>F63+F81+F91+F103</f>
        <v>0</v>
      </c>
      <c r="G104" s="86">
        <f>G63+G81+G103</f>
        <v>15.83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2694952.99</v>
      </c>
      <c r="D109" s="24" t="s">
        <v>289</v>
      </c>
      <c r="E109" s="95">
        <f>('DOE25'!L276)+('DOE25'!L295)+('DOE25'!L314)</f>
        <v>20770.97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945461.16999999993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2663.71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3643077.87</v>
      </c>
      <c r="D115" s="86">
        <f>SUM(D109:D114)</f>
        <v>0</v>
      </c>
      <c r="E115" s="86">
        <f>SUM(E109:E114)</f>
        <v>20770.97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352017.45</v>
      </c>
      <c r="D118" s="24" t="s">
        <v>289</v>
      </c>
      <c r="E118" s="95">
        <f>+('DOE25'!L281)+('DOE25'!L300)+('DOE25'!L319)</f>
        <v>14191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50514.99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198837.36999999997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183089.63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15018.87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345028.36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295352.94999999995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42641.7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1424840.7499999998</v>
      </c>
      <c r="D128" s="86">
        <f>SUM(D118:D127)</f>
        <v>42641.7</v>
      </c>
      <c r="E128" s="86">
        <f>SUM(E118:E127)</f>
        <v>29209.870000000003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15000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15.83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-15.83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5082918.62</v>
      </c>
      <c r="D145" s="86">
        <f>(D115+D128+D144)</f>
        <v>42641.7</v>
      </c>
      <c r="E145" s="86">
        <f>(E115+E128+E144)</f>
        <v>49980.840000000004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2">
        <f>'DOE25'!F490</f>
        <v>0</v>
      </c>
      <c r="C151" s="152">
        <f>'DOE25'!G490</f>
        <v>1</v>
      </c>
      <c r="D151" s="152">
        <f>'DOE25'!H490</f>
        <v>2</v>
      </c>
      <c r="E151" s="152">
        <f>'DOE25'!I490</f>
        <v>3</v>
      </c>
      <c r="F151" s="152">
        <f>'DOE25'!J490</f>
        <v>4</v>
      </c>
      <c r="G151" s="24" t="s">
        <v>289</v>
      </c>
    </row>
    <row r="152" spans="1:9" x14ac:dyDescent="0.2">
      <c r="A152" s="136" t="s">
        <v>28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6" t="s">
        <v>29</v>
      </c>
      <c r="B153" s="151">
        <f>'DOE25'!F492</f>
        <v>0</v>
      </c>
      <c r="C153" s="151">
        <f>'DOE25'!G492</f>
        <v>0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6" t="s">
        <v>717</v>
      </c>
      <c r="B2" s="185" t="str">
        <f>'DOE25'!A2</f>
        <v>Rollinsford</v>
      </c>
    </row>
    <row r="3" spans="1:4" x14ac:dyDescent="0.2">
      <c r="B3" s="187" t="s">
        <v>902</v>
      </c>
    </row>
    <row r="4" spans="1:4" x14ac:dyDescent="0.2">
      <c r="B4" t="s">
        <v>61</v>
      </c>
      <c r="C4" s="178">
        <f>IF('DOE25'!F665+'DOE25'!F670=0,0,ROUND('DOE25'!F672,0))</f>
        <v>19524</v>
      </c>
    </row>
    <row r="5" spans="1:4" x14ac:dyDescent="0.2">
      <c r="B5" t="s">
        <v>704</v>
      </c>
      <c r="C5" s="178">
        <f>IF('DOE25'!G665+'DOE25'!G670=0,0,ROUND('DOE25'!G672,0))</f>
        <v>0</v>
      </c>
    </row>
    <row r="6" spans="1:4" x14ac:dyDescent="0.2">
      <c r="B6" t="s">
        <v>62</v>
      </c>
      <c r="C6" s="178">
        <f>IF('DOE25'!H665+'DOE25'!H670=0,0,ROUND('DOE25'!H672,0))</f>
        <v>0</v>
      </c>
    </row>
    <row r="7" spans="1:4" x14ac:dyDescent="0.2">
      <c r="B7" t="s">
        <v>705</v>
      </c>
      <c r="C7" s="178">
        <f>IF('DOE25'!I665+'DOE25'!I670=0,0,ROUND('DOE25'!I672,0))</f>
        <v>19524</v>
      </c>
    </row>
    <row r="9" spans="1:4" x14ac:dyDescent="0.2">
      <c r="A9" s="186" t="s">
        <v>94</v>
      </c>
      <c r="B9" s="187" t="s">
        <v>903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2715724</v>
      </c>
      <c r="D10" s="181">
        <f>ROUND((C10/$C$28)*100,1)</f>
        <v>52.8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945461</v>
      </c>
      <c r="D11" s="181">
        <f>ROUND((C11/$C$28)*100,1)</f>
        <v>18.399999999999999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0</v>
      </c>
      <c r="D12" s="181">
        <f>ROUND((C12/$C$28)*100,1)</f>
        <v>0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2664</v>
      </c>
      <c r="D13" s="181">
        <f>ROUND((C13/$C$28)*100,1)</f>
        <v>0.1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366208</v>
      </c>
      <c r="D15" s="181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50515</v>
      </c>
      <c r="D16" s="181">
        <f t="shared" si="0"/>
        <v>1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198837</v>
      </c>
      <c r="D17" s="181">
        <f t="shared" si="0"/>
        <v>3.9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183090</v>
      </c>
      <c r="D18" s="181">
        <f t="shared" si="0"/>
        <v>3.6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15019</v>
      </c>
      <c r="D19" s="181">
        <f t="shared" si="0"/>
        <v>0.3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345028</v>
      </c>
      <c r="D20" s="181">
        <f t="shared" si="0"/>
        <v>6.7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295353</v>
      </c>
      <c r="D21" s="181">
        <f t="shared" si="0"/>
        <v>5.7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25069</v>
      </c>
      <c r="D27" s="181">
        <f t="shared" si="0"/>
        <v>0.5</v>
      </c>
    </row>
    <row r="28" spans="1:4" x14ac:dyDescent="0.2">
      <c r="B28" s="186" t="s">
        <v>723</v>
      </c>
      <c r="C28" s="179">
        <f>SUM(C10:C27)</f>
        <v>5142968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729</v>
      </c>
      <c r="C30" s="179">
        <f>SUM(C28:C29)</f>
        <v>5142968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0</v>
      </c>
    </row>
    <row r="34" spans="1:4" x14ac:dyDescent="0.2">
      <c r="A34" s="186" t="s">
        <v>94</v>
      </c>
      <c r="B34" s="187" t="s">
        <v>904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4000455</v>
      </c>
      <c r="D35" s="181">
        <f t="shared" ref="D35:D40" si="1">ROUND((C35/$C$41)*100,1)</f>
        <v>75.7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3970.2000000001863</v>
      </c>
      <c r="D36" s="181">
        <f t="shared" si="1"/>
        <v>0.1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1144880</v>
      </c>
      <c r="D37" s="181">
        <f t="shared" si="1"/>
        <v>21.7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49880</v>
      </c>
      <c r="D38" s="181">
        <f t="shared" si="1"/>
        <v>0.9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82567</v>
      </c>
      <c r="D39" s="181">
        <f t="shared" si="1"/>
        <v>1.6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5281752.2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2"/>
      <c r="K1" s="212"/>
      <c r="L1" s="212"/>
      <c r="M1" s="213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Rollinsford</v>
      </c>
      <c r="G2" s="292"/>
      <c r="H2" s="292"/>
      <c r="I2" s="292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7"/>
      <c r="B4" s="218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0"/>
      <c r="O29" s="210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6"/>
      <c r="AB29" s="206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6"/>
      <c r="AO29" s="206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6"/>
      <c r="BB29" s="206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6"/>
      <c r="BO29" s="206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6"/>
      <c r="CB29" s="206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6"/>
      <c r="CO29" s="206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6"/>
      <c r="DB29" s="206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6"/>
      <c r="DO29" s="206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6"/>
      <c r="EB29" s="206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6"/>
      <c r="EO29" s="206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6"/>
      <c r="FB29" s="206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6"/>
      <c r="FO29" s="206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6"/>
      <c r="GB29" s="206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6"/>
      <c r="GO29" s="206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6"/>
      <c r="HB29" s="206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6"/>
      <c r="HO29" s="206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6"/>
      <c r="IB29" s="206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6"/>
      <c r="IO29" s="206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7"/>
      <c r="B30" s="218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0"/>
      <c r="O30" s="210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6"/>
      <c r="AB30" s="206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6"/>
      <c r="AO30" s="206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6"/>
      <c r="BB30" s="206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6"/>
      <c r="BO30" s="206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6"/>
      <c r="CB30" s="206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6"/>
      <c r="CO30" s="206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6"/>
      <c r="DB30" s="206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6"/>
      <c r="DO30" s="206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6"/>
      <c r="EB30" s="206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6"/>
      <c r="EO30" s="206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6"/>
      <c r="FB30" s="206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6"/>
      <c r="FO30" s="206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6"/>
      <c r="GB30" s="206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6"/>
      <c r="GO30" s="206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6"/>
      <c r="HB30" s="206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6"/>
      <c r="HO30" s="206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6"/>
      <c r="IB30" s="206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6"/>
      <c r="IO30" s="206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7"/>
      <c r="B31" s="218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0"/>
      <c r="O31" s="210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6"/>
      <c r="AB31" s="206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6"/>
      <c r="AO31" s="206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6"/>
      <c r="BB31" s="206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6"/>
      <c r="BO31" s="206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6"/>
      <c r="CB31" s="206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6"/>
      <c r="CO31" s="206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6"/>
      <c r="DB31" s="206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6"/>
      <c r="DO31" s="206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6"/>
      <c r="EB31" s="206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6"/>
      <c r="EO31" s="206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6"/>
      <c r="FB31" s="206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6"/>
      <c r="FO31" s="206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6"/>
      <c r="GB31" s="206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6"/>
      <c r="GO31" s="206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6"/>
      <c r="HB31" s="206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6"/>
      <c r="HO31" s="206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6"/>
      <c r="IB31" s="206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6"/>
      <c r="IO31" s="206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7"/>
      <c r="B32" s="218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2"/>
      <c r="O32" s="222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7"/>
      <c r="AB32" s="218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7"/>
      <c r="AO32" s="218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7"/>
      <c r="BB32" s="218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7"/>
      <c r="BO32" s="218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7"/>
      <c r="CB32" s="218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7"/>
      <c r="CO32" s="218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7"/>
      <c r="DB32" s="218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7"/>
      <c r="DO32" s="218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7"/>
      <c r="EB32" s="218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7"/>
      <c r="EO32" s="218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7"/>
      <c r="FB32" s="218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7"/>
      <c r="FO32" s="218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7"/>
      <c r="GB32" s="218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7"/>
      <c r="GO32" s="218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7"/>
      <c r="HB32" s="218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7"/>
      <c r="HO32" s="218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7"/>
      <c r="IB32" s="218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7"/>
      <c r="IO32" s="218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7"/>
      <c r="B33" s="218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0"/>
      <c r="O38" s="210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6"/>
      <c r="AB38" s="206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6"/>
      <c r="AO38" s="206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6"/>
      <c r="BB38" s="206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6"/>
      <c r="BO38" s="206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6"/>
      <c r="CB38" s="206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6"/>
      <c r="CO38" s="206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6"/>
      <c r="DB38" s="206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6"/>
      <c r="DO38" s="206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6"/>
      <c r="EB38" s="206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6"/>
      <c r="EO38" s="206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6"/>
      <c r="FB38" s="206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6"/>
      <c r="FO38" s="206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6"/>
      <c r="GB38" s="206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6"/>
      <c r="GO38" s="206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6"/>
      <c r="HB38" s="206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6"/>
      <c r="HO38" s="206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6"/>
      <c r="IB38" s="206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6"/>
      <c r="IO38" s="206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7"/>
      <c r="B39" s="218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0"/>
      <c r="O39" s="210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6"/>
      <c r="AB39" s="206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6"/>
      <c r="AO39" s="206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6"/>
      <c r="BB39" s="206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6"/>
      <c r="BO39" s="206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6"/>
      <c r="CB39" s="206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6"/>
      <c r="CO39" s="206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6"/>
      <c r="DB39" s="206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6"/>
      <c r="DO39" s="206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6"/>
      <c r="EB39" s="206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6"/>
      <c r="EO39" s="206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6"/>
      <c r="FB39" s="206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6"/>
      <c r="FO39" s="206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6"/>
      <c r="GB39" s="206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6"/>
      <c r="GO39" s="206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6"/>
      <c r="HB39" s="206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6"/>
      <c r="HO39" s="206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6"/>
      <c r="IB39" s="206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6"/>
      <c r="IO39" s="206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7"/>
      <c r="B40" s="218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0"/>
      <c r="O40" s="210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6"/>
      <c r="AB40" s="206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6"/>
      <c r="AO40" s="206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6"/>
      <c r="BB40" s="206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6"/>
      <c r="BO40" s="206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6"/>
      <c r="CB40" s="206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6"/>
      <c r="CO40" s="206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6"/>
      <c r="DB40" s="206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6"/>
      <c r="DO40" s="206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6"/>
      <c r="EB40" s="206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6"/>
      <c r="EO40" s="206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6"/>
      <c r="FB40" s="206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6"/>
      <c r="FO40" s="206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6"/>
      <c r="GB40" s="206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6"/>
      <c r="GO40" s="206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6"/>
      <c r="HB40" s="206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6"/>
      <c r="HO40" s="206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6"/>
      <c r="IB40" s="206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6"/>
      <c r="IO40" s="206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7"/>
      <c r="B41" s="218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7"/>
      <c r="B60" s="218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7"/>
      <c r="B61" s="218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7"/>
      <c r="B62" s="218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7"/>
      <c r="B63" s="218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7"/>
      <c r="B64" s="218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7"/>
      <c r="B65" s="218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7"/>
      <c r="B66" s="218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7"/>
      <c r="B67" s="218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7"/>
      <c r="B68" s="218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7"/>
      <c r="B69" s="218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19"/>
      <c r="B70" s="220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0"/>
      <c r="B74" s="210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0"/>
      <c r="B75" s="210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0"/>
      <c r="B76" s="210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0"/>
      <c r="B77" s="210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0"/>
      <c r="B78" s="210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0"/>
      <c r="B79" s="210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0"/>
      <c r="B80" s="210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0"/>
      <c r="B81" s="210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0"/>
      <c r="B82" s="210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0"/>
      <c r="B83" s="210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0"/>
      <c r="B84" s="210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0"/>
      <c r="B85" s="210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0"/>
      <c r="B86" s="210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0"/>
      <c r="B87" s="210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0"/>
      <c r="B88" s="210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0"/>
      <c r="B89" s="210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0"/>
      <c r="B90" s="210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2016-04-15T15:29:47Z</cp:lastPrinted>
  <dcterms:created xsi:type="dcterms:W3CDTF">1997-12-04T19:04:30Z</dcterms:created>
  <dcterms:modified xsi:type="dcterms:W3CDTF">2016-12-01T15:54:41Z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