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 activeTab="1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47" i="1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124" i="2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E120" i="2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6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G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1" i="2"/>
  <c r="E121" i="2"/>
  <c r="C122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J644" i="1" s="1"/>
  <c r="H644" i="1"/>
  <c r="G645" i="1"/>
  <c r="H645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G164" i="2"/>
  <c r="C18" i="2"/>
  <c r="C26" i="10"/>
  <c r="L328" i="1"/>
  <c r="L351" i="1"/>
  <c r="L290" i="1"/>
  <c r="A31" i="12"/>
  <c r="A40" i="12"/>
  <c r="D12" i="13"/>
  <c r="C12" i="13" s="1"/>
  <c r="D62" i="2"/>
  <c r="D63" i="2" s="1"/>
  <c r="D18" i="13"/>
  <c r="C18" i="13" s="1"/>
  <c r="D7" i="13"/>
  <c r="C7" i="13" s="1"/>
  <c r="D18" i="2"/>
  <c r="D17" i="13"/>
  <c r="C17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J571" i="1"/>
  <c r="K571" i="1"/>
  <c r="L433" i="1"/>
  <c r="L419" i="1"/>
  <c r="D81" i="2"/>
  <c r="I169" i="1"/>
  <c r="H169" i="1"/>
  <c r="G552" i="1"/>
  <c r="J643" i="1"/>
  <c r="J476" i="1"/>
  <c r="H626" i="1" s="1"/>
  <c r="H476" i="1"/>
  <c r="H624" i="1" s="1"/>
  <c r="J624" i="1" s="1"/>
  <c r="F476" i="1"/>
  <c r="H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45" i="1"/>
  <c r="J552" i="1"/>
  <c r="H552" i="1"/>
  <c r="C29" i="10"/>
  <c r="I661" i="1"/>
  <c r="H140" i="1"/>
  <c r="L401" i="1"/>
  <c r="C139" i="2" s="1"/>
  <c r="L393" i="1"/>
  <c r="F22" i="13"/>
  <c r="H25" i="13"/>
  <c r="C25" i="13" s="1"/>
  <c r="J651" i="1"/>
  <c r="J640" i="1"/>
  <c r="J634" i="1"/>
  <c r="H571" i="1"/>
  <c r="L560" i="1"/>
  <c r="J545" i="1"/>
  <c r="H338" i="1"/>
  <c r="H352" i="1" s="1"/>
  <c r="G192" i="1"/>
  <c r="H192" i="1"/>
  <c r="F552" i="1"/>
  <c r="C35" i="10"/>
  <c r="L309" i="1"/>
  <c r="E16" i="13"/>
  <c r="J655" i="1"/>
  <c r="J645" i="1"/>
  <c r="L570" i="1"/>
  <c r="I571" i="1"/>
  <c r="I545" i="1"/>
  <c r="J636" i="1"/>
  <c r="G36" i="2"/>
  <c r="L565" i="1"/>
  <c r="G545" i="1"/>
  <c r="H545" i="1"/>
  <c r="K551" i="1"/>
  <c r="C22" i="13"/>
  <c r="C138" i="2"/>
  <c r="C16" i="13"/>
  <c r="H33" i="13"/>
  <c r="A13" i="12" l="1"/>
  <c r="C15" i="10"/>
  <c r="K598" i="1"/>
  <c r="G647" i="1" s="1"/>
  <c r="L545" i="1"/>
  <c r="E128" i="2"/>
  <c r="C17" i="10"/>
  <c r="D6" i="13"/>
  <c r="C6" i="13" s="1"/>
  <c r="D5" i="13"/>
  <c r="C5" i="13" s="1"/>
  <c r="H257" i="1"/>
  <c r="H271" i="1" s="1"/>
  <c r="D15" i="13"/>
  <c r="C15" i="13" s="1"/>
  <c r="H647" i="1"/>
  <c r="J647" i="1" s="1"/>
  <c r="F662" i="1"/>
  <c r="I662" i="1" s="1"/>
  <c r="L211" i="1"/>
  <c r="L257" i="1" s="1"/>
  <c r="L271" i="1" s="1"/>
  <c r="G632" i="1" s="1"/>
  <c r="J632" i="1" s="1"/>
  <c r="J622" i="1"/>
  <c r="J649" i="1"/>
  <c r="K552" i="1"/>
  <c r="H660" i="1"/>
  <c r="H664" i="1" s="1"/>
  <c r="H672" i="1" s="1"/>
  <c r="C6" i="10" s="1"/>
  <c r="E33" i="13"/>
  <c r="D35" i="13" s="1"/>
  <c r="C120" i="2"/>
  <c r="C128" i="2" s="1"/>
  <c r="C81" i="2"/>
  <c r="C62" i="2"/>
  <c r="C63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D31" i="13" l="1"/>
  <c r="C31" i="13" s="1"/>
  <c r="F660" i="1"/>
  <c r="F664" i="1" s="1"/>
  <c r="F672" i="1" s="1"/>
  <c r="C4" i="10" s="1"/>
  <c r="C104" i="2"/>
  <c r="I660" i="1"/>
  <c r="I664" i="1" s="1"/>
  <c r="I672" i="1" s="1"/>
  <c r="C7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67" i="1" l="1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<sst xmlns="http://schemas.openxmlformats.org/spreadsheetml/2006/main" count="3955" uniqueCount="913">
  <si>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</si>
  <si>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</si>
  <si>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</si>
  <si>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</si>
  <si>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</si>
  <si>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</si>
  <si>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</si>
  <si>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</si>
  <si>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</si>
  <si>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</si>
  <si>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</si>
  <si>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</si>
  <si>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</si>
  <si>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</si>
  <si>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</si>
  <si>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</si>
  <si>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</si>
  <si>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</si>
  <si>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</si>
  <si>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</si>
  <si>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</si>
  <si>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</si>
  <si>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</si>
  <si>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</si>
  <si>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</si>
  <si>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</si>
  <si>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</si>
  <si>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</si>
  <si>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</si>
  <si>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</si>
  <si>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</si>
  <si>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</si>
  <si>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</si>
  <si>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</si>
  <si>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</si>
  <si>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</si>
  <si>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</si>
  <si>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</si>
  <si>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</si>
  <si>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</si>
  <si>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</si>
  <si>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</si>
  <si>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</si>
  <si>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</si>
  <si>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</si>
  <si>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</si>
  <si>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</si>
  <si>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</si>
  <si>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</si>
  <si>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</si>
  <si>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</si>
  <si>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</si>
  <si>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</si>
  <si>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</si>
  <si>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</si>
  <si>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</si>
  <si>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</si>
  <si>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</si>
  <si>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</si>
  <si>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</si>
  <si>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</si>
  <si>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</si>
  <si>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</si>
  <si>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</si>
  <si>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</si>
  <si>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</si>
  <si>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</si>
  <si>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</si>
  <si>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</si>
  <si>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</si>
  <si>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</si>
  <si>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</si>
  <si>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</si>
  <si>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</si>
  <si>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</si>
  <si>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</si>
  <si>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</si>
  <si>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</si>
  <si>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</si>
  <si>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</si>
  <si>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</si>
  <si>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</si>
  <si>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</si>
  <si>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</si>
  <si>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</si>
  <si>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</si>
  <si>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</si>
  <si>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</si>
  <si>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</si>
  <si>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</si>
  <si>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</si>
  <si>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</si>
  <si>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</si>
  <si>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</si>
  <si>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</si>
  <si>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</si>
  <si>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</si>
  <si>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</si>
  <si>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</si>
  <si>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</si>
  <si>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</si>
  <si>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</si>
  <si>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</si>
  <si>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</si>
  <si>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</si>
  <si>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</si>
  <si>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</si>
  <si>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</si>
  <si>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</si>
  <si>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</si>
  <si>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</si>
  <si>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</si>
  <si>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</si>
  <si>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</si>
  <si>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</si>
  <si>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</si>
  <si>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</si>
  <si>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</si>
  <si>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</si>
  <si>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</si>
  <si>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</si>
  <si>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</si>
  <si>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</si>
  <si>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</si>
  <si>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</si>
  <si>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</si>
  <si>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</si>
  <si>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</si>
  <si>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</si>
  <si>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</si>
  <si>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</si>
  <si>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</si>
  <si>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</si>
  <si>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</si>
  <si>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</si>
  <si>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</si>
  <si>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</si>
  <si>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</si>
  <si>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</si>
  <si>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</si>
  <si>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</si>
  <si>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</si>
  <si>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</si>
  <si>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</si>
  <si>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</si>
  <si>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</si>
  <si>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</si>
  <si>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</si>
  <si>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</si>
  <si>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</si>
  <si>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</si>
  <si>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</si>
  <si>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</si>
  <si>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</si>
  <si>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</si>
  <si>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</si>
  <si>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</si>
  <si>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</si>
  <si>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</si>
  <si>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</si>
  <si>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</si>
  <si>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</si>
  <si>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</si>
  <si>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</si>
  <si>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</si>
  <si>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</si>
  <si>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</si>
  <si>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</si>
  <si>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</si>
  <si>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</si>
  <si>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</si>
  <si>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</si>
  <si>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</si>
  <si>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</si>
  <si>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</si>
  <si>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</si>
  <si>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</si>
  <si>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</si>
  <si>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</si>
  <si>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</si>
  <si>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</si>
  <si>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</si>
  <si>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</si>
  <si>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</si>
  <si>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</si>
  <si>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</si>
  <si>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</si>
  <si>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</si>
  <si>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</si>
  <si>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</si>
  <si>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</si>
  <si>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</si>
  <si>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</si>
  <si>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</si>
  <si>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</si>
  <si>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</si>
  <si>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</si>
  <si>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</si>
  <si>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</si>
  <si>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</si>
  <si>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</si>
  <si>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</si>
  <si>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</si>
  <si>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</si>
  <si>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</si>
  <si>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</si>
  <si>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</si>
  <si>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</si>
  <si>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</si>
  <si>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</si>
  <si>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</si>
  <si>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</si>
  <si>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</si>
  <si>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</si>
  <si>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</si>
  <si>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</si>
  <si>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</si>
  <si>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</si>
  <si>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</si>
  <si>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</si>
  <si>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</si>
  <si>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</si>
  <si>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</si>
  <si>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</si>
  <si>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</si>
  <si>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</si>
  <si>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</si>
  <si>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</si>
  <si>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</si>
  <si>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</si>
  <si>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</si>
  <si>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</si>
  <si>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</si>
  <si>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</si>
  <si>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</si>
  <si>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</si>
  <si>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</si>
  <si>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</si>
  <si>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</si>
  <si>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</si>
  <si>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</si>
  <si>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</si>
  <si>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</si>
  <si>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</si>
  <si>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</si>
  <si>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</si>
  <si>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</si>
  <si>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</si>
  <si>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</si>
  <si>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</si>
  <si>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</si>
  <si>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</si>
  <si>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</si>
  <si>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</si>
  <si>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</si>
  <si>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</si>
  <si>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</si>
  <si>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</si>
  <si>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</si>
  <si>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</si>
  <si>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</si>
  <si>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</si>
  <si>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</si>
  <si>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</si>
  <si>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</si>
  <si>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</si>
  <si>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</si>
  <si>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</si>
  <si>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</si>
  <si>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</si>
  <si>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</si>
  <si>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</si>
  <si>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</si>
  <si>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</si>
  <si>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</si>
  <si>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</si>
  <si>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</si>
  <si>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</si>
  <si>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</si>
  <si>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</si>
  <si>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</si>
  <si>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</si>
  <si>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</si>
  <si>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</si>
  <si>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</si>
  <si>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</si>
  <si>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</si>
  <si>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</si>
  <si>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</si>
  <si>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</si>
  <si>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</si>
  <si>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</si>
  <si>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</si>
  <si>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</si>
  <si>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</si>
  <si>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</si>
  <si>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</si>
  <si>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</si>
  <si>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</si>
  <si>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</si>
  <si>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</si>
  <si>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</si>
  <si>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</si>
  <si>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</si>
  <si>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</si>
  <si>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</si>
  <si>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</si>
  <si>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</si>
  <si>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</si>
  <si>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</si>
  <si>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</si>
  <si>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</si>
  <si>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</si>
  <si>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</si>
  <si>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</si>
  <si>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</si>
  <si>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</si>
  <si>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</si>
  <si>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</si>
  <si>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</si>
  <si>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</si>
  <si>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</si>
  <si>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</si>
  <si>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</si>
  <si>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</si>
  <si>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</si>
  <si>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</si>
  <si>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</si>
  <si>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</si>
  <si>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</si>
  <si>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</si>
  <si>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</si>
  <si>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</si>
  <si>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</si>
  <si>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</si>
  <si>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</si>
  <si>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</si>
  <si>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</si>
  <si>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</si>
  <si>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</si>
  <si>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</si>
  <si>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</si>
  <si>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</si>
  <si>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</si>
  <si>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</si>
  <si>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</si>
  <si>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</si>
  <si>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</si>
  <si>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</si>
  <si>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</si>
  <si>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</si>
  <si>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</si>
  <si>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</si>
  <si>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</si>
  <si>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</si>
  <si>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</si>
  <si>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</si>
  <si>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</si>
  <si>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</si>
  <si>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</si>
  <si>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</si>
  <si>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</si>
  <si>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</si>
  <si>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</si>
  <si>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</si>
  <si>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</si>
  <si>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</si>
  <si>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</si>
  <si>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</si>
  <si>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</si>
  <si>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</si>
  <si>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</si>
  <si>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</si>
  <si>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</si>
  <si>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</si>
  <si>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</si>
  <si>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</si>
  <si>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</si>
  <si>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</si>
  <si>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</si>
  <si>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</si>
  <si>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</si>
  <si>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</si>
  <si>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</si>
  <si>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</si>
  <si>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</si>
  <si>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</si>
  <si>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</si>
  <si>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</si>
  <si>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</si>
  <si>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</si>
  <si>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</si>
  <si>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</si>
  <si>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</si>
  <si>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</si>
  <si>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</si>
  <si>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</si>
  <si>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</si>
  <si>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</si>
  <si>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</si>
  <si>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</si>
  <si>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</si>
  <si>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</si>
  <si>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</si>
  <si>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</si>
  <si>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</si>
  <si>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</si>
  <si>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</si>
  <si>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</si>
  <si>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</si>
  <si>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</si>
  <si>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</si>
  <si>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</si>
  <si>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</si>
  <si>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</si>
  <si>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</si>
  <si>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</si>
  <si>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</si>
  <si>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</si>
  <si>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</si>
  <si>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</si>
  <si>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</si>
  <si>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</si>
  <si>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</si>
  <si>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</si>
  <si>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</si>
  <si>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</si>
  <si>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</si>
  <si>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</si>
  <si>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</si>
  <si>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</si>
  <si>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</si>
  <si>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</si>
  <si>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</si>
  <si>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</si>
  <si>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</si>
  <si>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</si>
  <si>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</si>
  <si>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</si>
  <si>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</si>
  <si>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</si>
  <si>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</si>
  <si>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</si>
  <si>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</si>
  <si>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</si>
  <si>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</si>
  <si>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</si>
  <si>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</si>
  <si>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</si>
  <si>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</si>
  <si>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</si>
  <si>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</si>
  <si>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</si>
  <si>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</si>
  <si>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</si>
  <si>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</si>
  <si>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</si>
  <si>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</si>
  <si>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</si>
  <si>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</si>
  <si>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</si>
  <si>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</si>
  <si>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</si>
  <si>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</si>
  <si>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</si>
  <si>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</si>
  <si>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</si>
  <si>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</si>
  <si>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</si>
  <si>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</si>
  <si>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</si>
  <si>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</si>
  <si>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</si>
  <si>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</si>
  <si>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</si>
  <si>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</si>
  <si>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</si>
  <si>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</si>
  <si>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</si>
  <si>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</si>
  <si>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</si>
  <si>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</si>
  <si>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</si>
  <si>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</si>
  <si>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</si>
  <si>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</si>
  <si>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</si>
  <si>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</si>
  <si>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</si>
  <si>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</si>
  <si>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</si>
  <si>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</si>
  <si>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</si>
  <si>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</si>
  <si>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</si>
  <si>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</si>
  <si>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</si>
  <si>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</si>
  <si>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</si>
  <si>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</si>
  <si>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</si>
  <si>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</si>
  <si>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</si>
  <si>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</si>
  <si>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</si>
  <si>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</si>
  <si>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</si>
  <si>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</si>
  <si>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</si>
  <si>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</si>
  <si>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</si>
  <si>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</si>
  <si>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</si>
  <si>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</si>
  <si>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</si>
  <si>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</si>
  <si>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</si>
  <si>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</si>
  <si>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</si>
  <si>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</si>
  <si>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</si>
  <si>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</si>
  <si>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</si>
  <si>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</si>
  <si>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</si>
  <si>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</si>
  <si>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</si>
  <si>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</si>
  <si>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</si>
  <si>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</si>
  <si>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</si>
  <si>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</si>
  <si>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</si>
  <si>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</si>
  <si>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</si>
  <si>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</si>
  <si>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</si>
  <si>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</si>
  <si>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</si>
  <si>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</si>
  <si>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</si>
  <si>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</si>
  <si>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</si>
  <si>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</si>
  <si>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</si>
  <si>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</si>
  <si>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</si>
  <si>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</si>
  <si>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</si>
  <si>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</si>
  <si>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</si>
  <si>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</si>
  <si>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</si>
  <si>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</si>
  <si>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</si>
  <si>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</si>
  <si>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</si>
  <si>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</si>
  <si>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</si>
  <si>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</si>
  <si>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</si>
  <si>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</si>
  <si>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</si>
  <si>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</si>
  <si>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</si>
  <si>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</si>
  <si>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</si>
  <si>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</si>
  <si>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</si>
  <si>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</si>
  <si>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</si>
  <si>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</si>
  <si>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</si>
  <si>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</si>
  <si>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</si>
  <si>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</si>
  <si>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</si>
  <si>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</si>
  <si>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</si>
  <si>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</si>
  <si>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</si>
  <si>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</si>
  <si>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</si>
  <si>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</si>
  <si>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</si>
  <si>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</si>
  <si>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</si>
  <si>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</si>
  <si>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</si>
  <si>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</si>
  <si>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</si>
  <si>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</si>
  <si>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</si>
  <si>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</si>
  <si>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</si>
  <si>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</si>
  <si>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</si>
  <si>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</si>
  <si>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</si>
  <si>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</si>
  <si>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</si>
  <si>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</si>
  <si>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</si>
  <si>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</si>
  <si>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</si>
  <si>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</si>
  <si>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</si>
  <si>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</si>
  <si>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</si>
  <si>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</si>
  <si>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</si>
  <si>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</si>
  <si>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</si>
  <si>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</si>
  <si>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</si>
  <si>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</si>
  <si>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</si>
  <si>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</si>
  <si>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</si>
  <si>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</si>
  <si>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</si>
  <si>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</si>
  <si>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</si>
  <si>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</si>
  <si>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</si>
  <si>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</si>
  <si>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</si>
  <si>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</si>
  <si>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</si>
  <si>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</si>
  <si>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</si>
  <si>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</si>
  <si>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</si>
  <si>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</si>
  <si>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</si>
  <si>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</si>
  <si>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</si>
  <si>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</si>
  <si>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</si>
  <si>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</si>
  <si>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</si>
  <si>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</si>
  <si>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</si>
  <si>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</si>
  <si>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</si>
  <si>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</si>
  <si>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</si>
  <si>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</si>
  <si>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</si>
  <si>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</si>
  <si>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</si>
  <si>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</si>
  <si>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</si>
  <si>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</si>
  <si>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</si>
  <si>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</si>
  <si>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</si>
  <si>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</si>
  <si>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</si>
  <si>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</si>
  <si>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</si>
  <si>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</si>
  <si>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</si>
  <si>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</si>
  <si>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</si>
  <si>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</si>
  <si>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</si>
  <si>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</si>
  <si>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</si>
  <si>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</si>
  <si>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</si>
  <si>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</si>
  <si>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</si>
  <si>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</si>
  <si>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</si>
  <si>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</si>
  <si>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</si>
  <si>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</si>
  <si>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</si>
  <si>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</si>
  <si>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</si>
  <si>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</si>
  <si>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</si>
  <si>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</si>
  <si>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</si>
  <si>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</si>
  <si>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</si>
  <si>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</si>
  <si>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</si>
  <si>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</si>
  <si>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</si>
  <si>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</si>
  <si>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</si>
  <si>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</si>
  <si>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</si>
  <si>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</si>
  <si>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</si>
  <si>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</si>
  <si>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</si>
  <si>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</si>
  <si>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</si>
  <si>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</si>
  <si>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</si>
  <si>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</si>
  <si>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</si>
  <si>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</si>
  <si>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</si>
  <si>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</si>
  <si>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</si>
  <si>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</si>
  <si>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</si>
  <si>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</si>
  <si>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</si>
  <si>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</si>
  <si>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</si>
  <si>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</si>
  <si>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</si>
  <si>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</si>
  <si>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</si>
  <si>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</si>
  <si>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</si>
  <si>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</si>
  <si>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</si>
  <si>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</si>
  <si>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</si>
  <si>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</si>
  <si>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</si>
  <si>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</si>
  <si>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</si>
  <si>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</si>
  <si>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</si>
  <si>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</si>
  <si>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</si>
  <si>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</si>
  <si>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</si>
  <si>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</si>
  <si>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</si>
  <si>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</si>
  <si>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</si>
  <si>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</si>
  <si>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</si>
  <si>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</si>
  <si>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</si>
  <si>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</si>
  <si>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</si>
  <si>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</si>
  <si>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</si>
  <si>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</si>
  <si>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</si>
  <si>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</si>
  <si>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</si>
  <si>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</si>
  <si>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</si>
  <si>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</si>
  <si>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</si>
  <si>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</si>
  <si>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</si>
  <si>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</si>
  <si>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</si>
  <si>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</si>
  <si>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</si>
  <si>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</si>
  <si>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</si>
  <si>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</si>
  <si>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</si>
  <si>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</si>
  <si>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</si>
  <si>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</si>
  <si>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</si>
  <si>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</si>
  <si>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</si>
  <si>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</si>
  <si>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</si>
  <si>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</si>
  <si>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</si>
  <si>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</si>
  <si>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</si>
  <si>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</si>
  <si>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</si>
  <si>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</si>
  <si>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</si>
  <si>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</si>
  <si>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</si>
  <si>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</si>
  <si>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</si>
  <si>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</si>
  <si>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</si>
  <si>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</si>
  <si>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</si>
  <si>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</si>
  <si>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</si>
  <si>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</si>
  <si>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</si>
  <si>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</si>
  <si>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</si>
  <si>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</si>
  <si>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</si>
  <si>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</si>
  <si>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</si>
  <si>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</si>
  <si>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</si>
  <si>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</si>
  <si>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</si>
  <si>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</si>
  <si>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</si>
  <si>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</si>
  <si>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</si>
  <si>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</si>
  <si>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</si>
  <si>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</si>
  <si>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</si>
  <si>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</si>
  <si>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</si>
  <si>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</si>
  <si>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</si>
  <si>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</si>
  <si>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</si>
  <si>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</si>
  <si>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</si>
  <si>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</si>
  <si>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</si>
  <si>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</si>
  <si>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</si>
  <si>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</si>
  <si>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</si>
  <si>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</si>
  <si>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</si>
  <si>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</si>
  <si>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</si>
  <si>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</si>
  <si>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</si>
  <si>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</si>
  <si>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</si>
  <si>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</si>
  <si>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</si>
  <si>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</si>
  <si>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</si>
  <si>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</si>
  <si>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</si>
  <si>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</si>
  <si>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</si>
  <si>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</si>
  <si>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</si>
  <si>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</si>
  <si>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</si>
  <si>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</si>
  <si>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</si>
  <si>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</si>
  <si>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</si>
  <si>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</si>
  <si>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</si>
  <si>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</si>
  <si>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</si>
  <si>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</si>
  <si>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</si>
  <si>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</si>
  <si>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</si>
  <si>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</si>
  <si>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</si>
  <si>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</si>
  <si>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</si>
  <si>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</si>
  <si>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</si>
  <si>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</si>
  <si>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</si>
  <si>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</si>
  <si>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</si>
  <si>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</si>
  <si>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</si>
  <si>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</si>
  <si>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</si>
  <si>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</si>
  <si>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</si>
  <si>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</si>
  <si>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</si>
  <si>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</si>
  <si>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</si>
  <si>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</si>
  <si>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</si>
  <si>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</si>
  <si>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</si>
  <si>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</si>
  <si>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</si>
  <si>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</si>
  <si>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</si>
  <si>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</si>
  <si>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</si>
  <si>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</si>
  <si>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</si>
  <si>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</si>
  <si>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</si>
  <si>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</si>
  <si>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</si>
  <si>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</si>
  <si>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</si>
  <si>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</si>
  <si>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</si>
  <si>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</si>
  <si>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</si>
  <si>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</si>
  <si>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</si>
  <si>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</si>
  <si>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</si>
  <si>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</si>
  <si>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</si>
  <si>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</si>
  <si>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</si>
  <si>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</si>
  <si>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</si>
  <si>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</si>
  <si>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</si>
  <si>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</si>
  <si>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Wentworth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</si>
</sst>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Normal="100" workbookViewId="0">
      <pane xSplit="5" ySplit="3" topLeftCell="F362" activePane="bottomRight" state="frozen"/>
      <selection pane="topRight" activeCell="F1" sqref="F1"/>
      <selection pane="bottomLeft" activeCell="A4" sqref="A4"/>
      <selection pane="bottomRight" activeCell="E2" sqref="E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559</v>
      </c>
      <c r="C2" s="21">
        <v>559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169572.69</v>
      </c>
      <c r="G9" s="18">
        <v>7182.59</v>
      </c>
      <c r="H9" s="18">
        <v>-9793.89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6910.79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2463.34</v>
      </c>
      <c r="G13" s="18">
        <v>4412.03</v>
      </c>
      <c r="H13" s="18">
        <v>12299.82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3006.62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175042.65</v>
      </c>
      <c r="G19" s="41">
        <f>SUM(G9:G18)</f>
        <v>11594.619999999999</v>
      </c>
      <c r="H19" s="41">
        <f>SUM(H9:H18)</f>
        <v>2505.9300000000003</v>
      </c>
      <c r="I19" s="41">
        <f>SUM(I9:I18)</f>
        <v>0</v>
      </c>
      <c r="J19" s="41">
        <f>SUM(J9:J18)</f>
        <v>6910.79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40962.93</v>
      </c>
      <c r="G24" s="18">
        <v>912.66</v>
      </c>
      <c r="H24" s="18">
        <v>2505.9299999999998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14035.63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54998.559999999998</v>
      </c>
      <c r="G32" s="41">
        <f>SUM(G22:G31)</f>
        <v>912.66</v>
      </c>
      <c r="H32" s="41">
        <f>SUM(H22:H31)</f>
        <v>2505.9299999999998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69905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10681.96</v>
      </c>
      <c r="H48" s="18"/>
      <c r="I48" s="18"/>
      <c r="J48" s="13">
        <f>SUM(I459)</f>
        <v>6910.79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40139.089999999997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120044.09</v>
      </c>
      <c r="G51" s="41">
        <f>SUM(G35:G50)</f>
        <v>10681.96</v>
      </c>
      <c r="H51" s="41">
        <f>SUM(H35:H50)</f>
        <v>0</v>
      </c>
      <c r="I51" s="41">
        <f>SUM(I35:I50)</f>
        <v>0</v>
      </c>
      <c r="J51" s="41">
        <f>SUM(J35:J50)</f>
        <v>6910.79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175042.65</v>
      </c>
      <c r="G52" s="41">
        <f>G51+G32</f>
        <v>11594.619999999999</v>
      </c>
      <c r="H52" s="41">
        <f>H51+H32</f>
        <v>2505.9299999999998</v>
      </c>
      <c r="I52" s="41">
        <f>I51+I32</f>
        <v>0</v>
      </c>
      <c r="J52" s="41">
        <f>J51+J32</f>
        <v>6910.79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838357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838357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21.54</v>
      </c>
      <c r="G96" s="18"/>
      <c r="H96" s="18"/>
      <c r="I96" s="18"/>
      <c r="J96" s="18">
        <v>19.2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5193.8500000000004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4442.28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29431.22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33895.040000000001</v>
      </c>
      <c r="G111" s="41">
        <f>SUM(G96:G110)</f>
        <v>5193.8500000000004</v>
      </c>
      <c r="H111" s="41">
        <f>SUM(H96:H110)</f>
        <v>0</v>
      </c>
      <c r="I111" s="41">
        <f>SUM(I96:I110)</f>
        <v>0</v>
      </c>
      <c r="J111" s="41">
        <f>SUM(J96:J110)</f>
        <v>19.2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872252.04</v>
      </c>
      <c r="G112" s="41">
        <f>G60+G111</f>
        <v>5193.8500000000004</v>
      </c>
      <c r="H112" s="41">
        <f>H60+H79+H94+H111</f>
        <v>0</v>
      </c>
      <c r="I112" s="41">
        <f>I60+I111</f>
        <v>0</v>
      </c>
      <c r="J112" s="41">
        <f>J60+J111</f>
        <v>19.2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370769.54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145677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516446.54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446.75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446.75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516446.54</v>
      </c>
      <c r="G140" s="41">
        <f>G121+SUM(G136:G137)</f>
        <v>446.75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35474.82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14906.68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27593.8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13788.87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13788.87</v>
      </c>
      <c r="G162" s="41">
        <f>SUM(G150:G161)</f>
        <v>27593.8</v>
      </c>
      <c r="H162" s="41">
        <f>SUM(H150:H161)</f>
        <v>50381.5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2084.5100000000002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15873.380000000001</v>
      </c>
      <c r="G169" s="41">
        <f>G147+G162+SUM(G163:G168)</f>
        <v>27593.8</v>
      </c>
      <c r="H169" s="41">
        <f>H147+H162+SUM(H163:H168)</f>
        <v>50381.5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20316.88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20316.88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32805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32805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32805</v>
      </c>
      <c r="G192" s="41">
        <f>G183+SUM(G188:G191)</f>
        <v>20316.88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1437376.96</v>
      </c>
      <c r="G193" s="47">
        <f>G112+G140+G169+G192</f>
        <v>53551.28</v>
      </c>
      <c r="H193" s="47">
        <f>H112+H140+H169+H192</f>
        <v>50381.5</v>
      </c>
      <c r="I193" s="47">
        <f>I112+I140+I169+I192</f>
        <v>0</v>
      </c>
      <c r="J193" s="47">
        <f>J112+J140+J192</f>
        <v>19.2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303287.05</v>
      </c>
      <c r="G197" s="18">
        <v>165630.25</v>
      </c>
      <c r="H197" s="18"/>
      <c r="I197" s="18">
        <v>15432.84</v>
      </c>
      <c r="J197" s="18">
        <v>9456.08</v>
      </c>
      <c r="K197" s="18">
        <v>1464.86</v>
      </c>
      <c r="L197" s="19">
        <f>SUM(F197:K197)</f>
        <v>495271.08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140476.13</v>
      </c>
      <c r="G198" s="18">
        <v>40029.160000000003</v>
      </c>
      <c r="H198" s="18">
        <v>49697.81</v>
      </c>
      <c r="I198" s="18">
        <v>5814.97</v>
      </c>
      <c r="J198" s="18">
        <v>3260</v>
      </c>
      <c r="K198" s="18"/>
      <c r="L198" s="19">
        <f>SUM(F198:K198)</f>
        <v>239278.07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7038.75</v>
      </c>
      <c r="G200" s="18">
        <v>1256.96</v>
      </c>
      <c r="H200" s="18">
        <v>3152</v>
      </c>
      <c r="I200" s="18">
        <v>1081.03</v>
      </c>
      <c r="J200" s="18">
        <v>40</v>
      </c>
      <c r="K200" s="18"/>
      <c r="L200" s="19">
        <f>SUM(F200:K200)</f>
        <v>12568.74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19547.490000000002</v>
      </c>
      <c r="G202" s="18">
        <v>4384.96</v>
      </c>
      <c r="H202" s="18">
        <v>135642.01</v>
      </c>
      <c r="I202" s="18">
        <v>3039.33</v>
      </c>
      <c r="J202" s="18"/>
      <c r="K202" s="18"/>
      <c r="L202" s="19">
        <f t="shared" ref="L202:L208" si="0">SUM(F202:K202)</f>
        <v>162613.79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2967.86</v>
      </c>
      <c r="G203" s="18">
        <v>9153.0139999999992</v>
      </c>
      <c r="H203" s="18"/>
      <c r="I203" s="18">
        <v>1830.68</v>
      </c>
      <c r="J203" s="18"/>
      <c r="K203" s="18"/>
      <c r="L203" s="19">
        <f t="shared" si="0"/>
        <v>13951.554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3155</v>
      </c>
      <c r="G204" s="18">
        <v>198.9</v>
      </c>
      <c r="H204" s="18">
        <v>48201.94</v>
      </c>
      <c r="I204" s="18">
        <v>195</v>
      </c>
      <c r="J204" s="18"/>
      <c r="K204" s="18">
        <v>1874.48</v>
      </c>
      <c r="L204" s="19">
        <f t="shared" si="0"/>
        <v>53625.320000000007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62571.99</v>
      </c>
      <c r="G205" s="18">
        <v>13966.99</v>
      </c>
      <c r="H205" s="18">
        <v>4900.38</v>
      </c>
      <c r="I205" s="18">
        <v>3748.09</v>
      </c>
      <c r="J205" s="18"/>
      <c r="K205" s="18">
        <v>968.67</v>
      </c>
      <c r="L205" s="19">
        <f t="shared" si="0"/>
        <v>86156.12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57</v>
      </c>
      <c r="I206" s="18"/>
      <c r="J206" s="18"/>
      <c r="K206" s="18"/>
      <c r="L206" s="19">
        <f t="shared" si="0"/>
        <v>57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13411.64</v>
      </c>
      <c r="G207" s="18">
        <v>1643.26</v>
      </c>
      <c r="H207" s="18">
        <v>47070.45</v>
      </c>
      <c r="I207" s="18">
        <v>30532</v>
      </c>
      <c r="J207" s="18">
        <v>13587.97</v>
      </c>
      <c r="K207" s="18"/>
      <c r="L207" s="19">
        <f t="shared" si="0"/>
        <v>106245.32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82356.89</v>
      </c>
      <c r="I208" s="18"/>
      <c r="J208" s="18"/>
      <c r="K208" s="18"/>
      <c r="L208" s="19">
        <f t="shared" si="0"/>
        <v>82356.89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552455.91</v>
      </c>
      <c r="G211" s="41">
        <f t="shared" si="1"/>
        <v>236263.49399999998</v>
      </c>
      <c r="H211" s="41">
        <f t="shared" si="1"/>
        <v>371078.48000000004</v>
      </c>
      <c r="I211" s="41">
        <f t="shared" si="1"/>
        <v>61673.94</v>
      </c>
      <c r="J211" s="41">
        <f t="shared" si="1"/>
        <v>26344.05</v>
      </c>
      <c r="K211" s="41">
        <f t="shared" si="1"/>
        <v>4308.01</v>
      </c>
      <c r="L211" s="41">
        <f t="shared" si="1"/>
        <v>1252123.8840000001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124468.76</v>
      </c>
      <c r="I255" s="18"/>
      <c r="J255" s="18"/>
      <c r="K255" s="18"/>
      <c r="L255" s="19">
        <f t="shared" si="6"/>
        <v>124468.76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124468.76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124468.76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552455.91</v>
      </c>
      <c r="G257" s="41">
        <f t="shared" si="8"/>
        <v>236263.49399999998</v>
      </c>
      <c r="H257" s="41">
        <f t="shared" si="8"/>
        <v>495547.24000000005</v>
      </c>
      <c r="I257" s="41">
        <f t="shared" si="8"/>
        <v>61673.94</v>
      </c>
      <c r="J257" s="41">
        <f t="shared" si="8"/>
        <v>26344.05</v>
      </c>
      <c r="K257" s="41">
        <f t="shared" si="8"/>
        <v>4308.01</v>
      </c>
      <c r="L257" s="41">
        <f t="shared" si="8"/>
        <v>1376592.6440000001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20316.88</v>
      </c>
      <c r="L263" s="19">
        <f>SUM(F263:K263)</f>
        <v>20316.88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20316.88</v>
      </c>
      <c r="L270" s="41">
        <f t="shared" si="9"/>
        <v>20316.88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552455.91</v>
      </c>
      <c r="G271" s="42">
        <f t="shared" si="11"/>
        <v>236263.49399999998</v>
      </c>
      <c r="H271" s="42">
        <f t="shared" si="11"/>
        <v>495547.24000000005</v>
      </c>
      <c r="I271" s="42">
        <f t="shared" si="11"/>
        <v>61673.94</v>
      </c>
      <c r="J271" s="42">
        <f t="shared" si="11"/>
        <v>26344.05</v>
      </c>
      <c r="K271" s="42">
        <f t="shared" si="11"/>
        <v>24624.89</v>
      </c>
      <c r="L271" s="42">
        <f t="shared" si="11"/>
        <v>1396909.524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18001.91</v>
      </c>
      <c r="G276" s="18">
        <v>7479.78</v>
      </c>
      <c r="H276" s="18"/>
      <c r="I276" s="18">
        <v>6234.8</v>
      </c>
      <c r="J276" s="18">
        <v>3114</v>
      </c>
      <c r="K276" s="18"/>
      <c r="L276" s="19">
        <f>SUM(F276:K276)</f>
        <v>34830.49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3430</v>
      </c>
      <c r="G279" s="18">
        <v>374.47</v>
      </c>
      <c r="H279" s="18"/>
      <c r="I279" s="18"/>
      <c r="J279" s="18"/>
      <c r="K279" s="18"/>
      <c r="L279" s="19">
        <f>SUM(F279:K279)</f>
        <v>3804.4700000000003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v>400</v>
      </c>
      <c r="J281" s="18"/>
      <c r="K281" s="18"/>
      <c r="L281" s="19">
        <f t="shared" ref="L281:L287" si="12">SUM(F281:K281)</f>
        <v>400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6400</v>
      </c>
      <c r="I282" s="18"/>
      <c r="J282" s="18"/>
      <c r="K282" s="18"/>
      <c r="L282" s="19">
        <f t="shared" si="12"/>
        <v>6400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1970.8</v>
      </c>
      <c r="G283" s="18"/>
      <c r="H283" s="18"/>
      <c r="I283" s="18"/>
      <c r="J283" s="18"/>
      <c r="K283" s="18">
        <v>152.68</v>
      </c>
      <c r="L283" s="19">
        <f t="shared" si="12"/>
        <v>2123.48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2823.06</v>
      </c>
      <c r="L285" s="19">
        <f t="shared" si="12"/>
        <v>2823.06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23402.71</v>
      </c>
      <c r="G290" s="42">
        <f t="shared" si="13"/>
        <v>7854.25</v>
      </c>
      <c r="H290" s="42">
        <f t="shared" si="13"/>
        <v>6400</v>
      </c>
      <c r="I290" s="42">
        <f t="shared" si="13"/>
        <v>6634.8</v>
      </c>
      <c r="J290" s="42">
        <f t="shared" si="13"/>
        <v>3114</v>
      </c>
      <c r="K290" s="42">
        <f t="shared" si="13"/>
        <v>2975.74</v>
      </c>
      <c r="L290" s="41">
        <f t="shared" si="13"/>
        <v>50381.5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23402.71</v>
      </c>
      <c r="G338" s="41">
        <f t="shared" si="20"/>
        <v>7854.25</v>
      </c>
      <c r="H338" s="41">
        <f t="shared" si="20"/>
        <v>6400</v>
      </c>
      <c r="I338" s="41">
        <f t="shared" si="20"/>
        <v>6634.8</v>
      </c>
      <c r="J338" s="41">
        <f t="shared" si="20"/>
        <v>3114</v>
      </c>
      <c r="K338" s="41">
        <f t="shared" si="20"/>
        <v>2975.74</v>
      </c>
      <c r="L338" s="41">
        <f t="shared" si="20"/>
        <v>50381.5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23402.71</v>
      </c>
      <c r="G352" s="41">
        <f>G338</f>
        <v>7854.25</v>
      </c>
      <c r="H352" s="41">
        <f>H338</f>
        <v>6400</v>
      </c>
      <c r="I352" s="41">
        <f>I338</f>
        <v>6634.8</v>
      </c>
      <c r="J352" s="41">
        <f>J338</f>
        <v>3114</v>
      </c>
      <c r="K352" s="47">
        <f>K338+K351</f>
        <v>2975.74</v>
      </c>
      <c r="L352" s="41">
        <f>L338+L351</f>
        <v>50381.5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51841.06</v>
      </c>
      <c r="I358" s="18">
        <v>1411.22</v>
      </c>
      <c r="J358" s="18"/>
      <c r="K358" s="18">
        <v>299</v>
      </c>
      <c r="L358" s="13">
        <f>SUM(F358:K358)</f>
        <v>53551.28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51841.06</v>
      </c>
      <c r="I362" s="47">
        <f t="shared" si="22"/>
        <v>1411.22</v>
      </c>
      <c r="J362" s="47">
        <f t="shared" si="22"/>
        <v>0</v>
      </c>
      <c r="K362" s="47">
        <f t="shared" si="22"/>
        <v>299</v>
      </c>
      <c r="L362" s="47">
        <f t="shared" si="22"/>
        <v>53551.28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1411.22</v>
      </c>
      <c r="G368" s="63"/>
      <c r="H368" s="63"/>
      <c r="I368" s="56">
        <f>SUM(F368:H368)</f>
        <v>1411.22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1411.22</v>
      </c>
      <c r="G369" s="47">
        <f>SUM(G367:G368)</f>
        <v>0</v>
      </c>
      <c r="H369" s="47">
        <f>SUM(H367:H368)</f>
        <v>0</v>
      </c>
      <c r="I369" s="47">
        <f>SUM(I367:I368)</f>
        <v>1411.22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19.2</v>
      </c>
      <c r="I396" s="18"/>
      <c r="J396" s="24" t="s">
        <v>289</v>
      </c>
      <c r="K396" s="24" t="s">
        <v>289</v>
      </c>
      <c r="L396" s="56">
        <f t="shared" si="26"/>
        <v>19.2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19.2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19.2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19.2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19.2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>
        <v>32805</v>
      </c>
      <c r="I415" s="18"/>
      <c r="J415" s="18"/>
      <c r="K415" s="18"/>
      <c r="L415" s="56">
        <f t="shared" si="27"/>
        <v>32805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32805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32805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32805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32805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6910.79</v>
      </c>
      <c r="G440" s="18"/>
      <c r="H440" s="18"/>
      <c r="I440" s="56">
        <f t="shared" si="33"/>
        <v>6910.79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6910.79</v>
      </c>
      <c r="G446" s="13">
        <f>SUM(G439:G445)</f>
        <v>0</v>
      </c>
      <c r="H446" s="13">
        <f>SUM(H439:H445)</f>
        <v>0</v>
      </c>
      <c r="I446" s="13">
        <f>SUM(I439:I445)</f>
        <v>6910.79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6910.79</v>
      </c>
      <c r="G459" s="18"/>
      <c r="H459" s="18"/>
      <c r="I459" s="56">
        <f t="shared" si="34"/>
        <v>6910.79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6910.79</v>
      </c>
      <c r="G460" s="83">
        <f>SUM(G454:G459)</f>
        <v>0</v>
      </c>
      <c r="H460" s="83">
        <f>SUM(H454:H459)</f>
        <v>0</v>
      </c>
      <c r="I460" s="83">
        <f>SUM(I454:I459)</f>
        <v>6910.79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6910.79</v>
      </c>
      <c r="G461" s="42">
        <f>G452+G460</f>
        <v>0</v>
      </c>
      <c r="H461" s="42">
        <f>H452+H460</f>
        <v>0</v>
      </c>
      <c r="I461" s="42">
        <f>I452+I460</f>
        <v>6910.79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79576.28</v>
      </c>
      <c r="G465" s="18">
        <v>10681.96</v>
      </c>
      <c r="H465" s="18"/>
      <c r="I465" s="18"/>
      <c r="J465" s="18">
        <v>39696.589999999997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1437376.96</v>
      </c>
      <c r="G468" s="18">
        <v>53551.28</v>
      </c>
      <c r="H468" s="18">
        <v>50381.5</v>
      </c>
      <c r="I468" s="18"/>
      <c r="J468" s="18">
        <v>19.2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0.37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1437377.33</v>
      </c>
      <c r="G470" s="53">
        <f>SUM(G468:G469)</f>
        <v>53551.28</v>
      </c>
      <c r="H470" s="53">
        <f>SUM(H468:H469)</f>
        <v>50381.5</v>
      </c>
      <c r="I470" s="53">
        <f>SUM(I468:I469)</f>
        <v>0</v>
      </c>
      <c r="J470" s="53">
        <f>SUM(J468:J469)</f>
        <v>19.2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1396909.52</v>
      </c>
      <c r="G472" s="18">
        <v>53551.28</v>
      </c>
      <c r="H472" s="18">
        <v>50381.5</v>
      </c>
      <c r="I472" s="18"/>
      <c r="J472" s="18">
        <v>32805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1396909.52</v>
      </c>
      <c r="G474" s="53">
        <f>SUM(G472:G473)</f>
        <v>53551.28</v>
      </c>
      <c r="H474" s="53">
        <f>SUM(H472:H473)</f>
        <v>50381.5</v>
      </c>
      <c r="I474" s="53">
        <f>SUM(I472:I473)</f>
        <v>0</v>
      </c>
      <c r="J474" s="53">
        <f>SUM(J472:J473)</f>
        <v>32805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120044.09000000008</v>
      </c>
      <c r="G476" s="53">
        <f>(G465+G470)- G474</f>
        <v>10681.96</v>
      </c>
      <c r="H476" s="53">
        <f>(H465+H470)- H474</f>
        <v>0</v>
      </c>
      <c r="I476" s="53">
        <f>(I465+I470)- I474</f>
        <v>0</v>
      </c>
      <c r="J476" s="53">
        <f>(J465+J470)- J474</f>
        <v>6910.7899999999936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140476.13</v>
      </c>
      <c r="G521" s="18">
        <v>39705.730000000003</v>
      </c>
      <c r="H521" s="18">
        <v>49697.81</v>
      </c>
      <c r="I521" s="18">
        <v>5814.97</v>
      </c>
      <c r="J521" s="18">
        <v>3260</v>
      </c>
      <c r="K521" s="18"/>
      <c r="L521" s="88">
        <f>SUM(F521:K521)</f>
        <v>238954.64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140476.13</v>
      </c>
      <c r="G524" s="108">
        <f t="shared" ref="G524:L524" si="36">SUM(G521:G523)</f>
        <v>39705.730000000003</v>
      </c>
      <c r="H524" s="108">
        <f t="shared" si="36"/>
        <v>49697.81</v>
      </c>
      <c r="I524" s="108">
        <f t="shared" si="36"/>
        <v>5814.97</v>
      </c>
      <c r="J524" s="108">
        <f t="shared" si="36"/>
        <v>3260</v>
      </c>
      <c r="K524" s="108">
        <f t="shared" si="36"/>
        <v>0</v>
      </c>
      <c r="L524" s="89">
        <f t="shared" si="36"/>
        <v>238954.64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3909.5</v>
      </c>
      <c r="G526" s="18">
        <v>863.94</v>
      </c>
      <c r="H526" s="18">
        <v>81435.08</v>
      </c>
      <c r="I526" s="18">
        <v>607.87</v>
      </c>
      <c r="J526" s="18"/>
      <c r="K526" s="18"/>
      <c r="L526" s="88">
        <f>SUM(F526:K526)</f>
        <v>86816.39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3909.5</v>
      </c>
      <c r="G529" s="89">
        <f t="shared" ref="G529:L529" si="37">SUM(G526:G528)</f>
        <v>863.94</v>
      </c>
      <c r="H529" s="89">
        <f t="shared" si="37"/>
        <v>81435.08</v>
      </c>
      <c r="I529" s="89">
        <f t="shared" si="37"/>
        <v>607.87</v>
      </c>
      <c r="J529" s="89">
        <f t="shared" si="37"/>
        <v>0</v>
      </c>
      <c r="K529" s="89">
        <f t="shared" si="37"/>
        <v>0</v>
      </c>
      <c r="L529" s="89">
        <f t="shared" si="37"/>
        <v>86816.39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3481.67</v>
      </c>
      <c r="G531" s="18">
        <v>1410.9</v>
      </c>
      <c r="H531" s="18">
        <v>46.27</v>
      </c>
      <c r="I531" s="18"/>
      <c r="J531" s="18"/>
      <c r="K531" s="18"/>
      <c r="L531" s="88">
        <f>SUM(F531:K531)</f>
        <v>4938.84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3481.67</v>
      </c>
      <c r="G534" s="89">
        <f t="shared" ref="G534:L534" si="38">SUM(G531:G533)</f>
        <v>1410.9</v>
      </c>
      <c r="H534" s="89">
        <f t="shared" si="38"/>
        <v>46.27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4938.84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147867.30000000002</v>
      </c>
      <c r="G545" s="89">
        <f t="shared" ref="G545:L545" si="41">G524+G529+G534+G539+G544</f>
        <v>41980.570000000007</v>
      </c>
      <c r="H545" s="89">
        <f t="shared" si="41"/>
        <v>131179.16</v>
      </c>
      <c r="I545" s="89">
        <f t="shared" si="41"/>
        <v>6422.84</v>
      </c>
      <c r="J545" s="89">
        <f t="shared" si="41"/>
        <v>3260</v>
      </c>
      <c r="K545" s="89">
        <f t="shared" si="41"/>
        <v>0</v>
      </c>
      <c r="L545" s="89">
        <f t="shared" si="41"/>
        <v>330709.87000000005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238954.64</v>
      </c>
      <c r="G549" s="87">
        <f>L526</f>
        <v>86816.39</v>
      </c>
      <c r="H549" s="87">
        <f>L531</f>
        <v>4938.84</v>
      </c>
      <c r="I549" s="87">
        <f>L536</f>
        <v>0</v>
      </c>
      <c r="J549" s="87">
        <f>L541</f>
        <v>0</v>
      </c>
      <c r="K549" s="87">
        <f>SUM(F549:J549)</f>
        <v>330709.87000000005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238954.64</v>
      </c>
      <c r="G552" s="89">
        <f t="shared" si="42"/>
        <v>86816.39</v>
      </c>
      <c r="H552" s="89">
        <f t="shared" si="42"/>
        <v>4938.84</v>
      </c>
      <c r="I552" s="89">
        <f t="shared" si="42"/>
        <v>0</v>
      </c>
      <c r="J552" s="89">
        <f t="shared" si="42"/>
        <v>0</v>
      </c>
      <c r="K552" s="89">
        <f t="shared" si="42"/>
        <v>330709.87000000005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1406.27</v>
      </c>
      <c r="G582" s="18"/>
      <c r="H582" s="18"/>
      <c r="I582" s="87">
        <f t="shared" si="47"/>
        <v>1406.27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38541.269999999997</v>
      </c>
      <c r="G583" s="18"/>
      <c r="H583" s="18"/>
      <c r="I583" s="87">
        <f t="shared" si="47"/>
        <v>38541.269999999997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78500</v>
      </c>
      <c r="I591" s="18"/>
      <c r="J591" s="18"/>
      <c r="K591" s="104">
        <f t="shared" ref="K591:K597" si="48">SUM(H591:J591)</f>
        <v>78500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1280</v>
      </c>
      <c r="I594" s="18"/>
      <c r="J594" s="18"/>
      <c r="K594" s="104">
        <f t="shared" si="48"/>
        <v>1280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2576.89</v>
      </c>
      <c r="I595" s="18"/>
      <c r="J595" s="18"/>
      <c r="K595" s="104">
        <f t="shared" si="48"/>
        <v>2576.89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82356.89</v>
      </c>
      <c r="I598" s="108">
        <f>SUM(I591:I597)</f>
        <v>0</v>
      </c>
      <c r="J598" s="108">
        <f>SUM(J591:J597)</f>
        <v>0</v>
      </c>
      <c r="K598" s="108">
        <f>SUM(K591:K597)</f>
        <v>82356.89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29458.05</v>
      </c>
      <c r="I604" s="18"/>
      <c r="J604" s="18"/>
      <c r="K604" s="104">
        <f>SUM(H604:J604)</f>
        <v>29458.05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29458.05</v>
      </c>
      <c r="I605" s="108">
        <f>SUM(I602:I604)</f>
        <v>0</v>
      </c>
      <c r="J605" s="108">
        <f>SUM(J602:J604)</f>
        <v>0</v>
      </c>
      <c r="K605" s="108">
        <f>SUM(K602:K604)</f>
        <v>29458.05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1698.75</v>
      </c>
      <c r="G611" s="18">
        <v>167.44</v>
      </c>
      <c r="H611" s="18"/>
      <c r="I611" s="18"/>
      <c r="J611" s="18"/>
      <c r="K611" s="18"/>
      <c r="L611" s="88">
        <f>SUM(F611:K611)</f>
        <v>1866.19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1698.75</v>
      </c>
      <c r="G614" s="108">
        <f t="shared" si="49"/>
        <v>167.44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1866.19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175042.65</v>
      </c>
      <c r="H617" s="109">
        <f>SUM(F52)</f>
        <v>175042.65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11594.619999999999</v>
      </c>
      <c r="H618" s="109">
        <f>SUM(G52)</f>
        <v>11594.619999999999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2505.9300000000003</v>
      </c>
      <c r="H619" s="109">
        <f>SUM(H52)</f>
        <v>2505.9299999999998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6910.79</v>
      </c>
      <c r="H621" s="109">
        <f>SUM(J52)</f>
        <v>6910.79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120044.09</v>
      </c>
      <c r="H622" s="109">
        <f>F476</f>
        <v>120044.09000000008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10681.96</v>
      </c>
      <c r="H623" s="109">
        <f>G476</f>
        <v>10681.96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6910.79</v>
      </c>
      <c r="H626" s="109">
        <f>J476</f>
        <v>6910.7899999999936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1437376.96</v>
      </c>
      <c r="H627" s="104">
        <f>SUM(F468)</f>
        <v>1437376.96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53551.28</v>
      </c>
      <c r="H628" s="104">
        <f>SUM(G468)</f>
        <v>53551.28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50381.5</v>
      </c>
      <c r="H629" s="104">
        <f>SUM(H468)</f>
        <v>50381.5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19.2</v>
      </c>
      <c r="H631" s="104">
        <f>SUM(J468)</f>
        <v>19.2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1396909.524</v>
      </c>
      <c r="H632" s="104">
        <f>SUM(F472)</f>
        <v>1396909.52</v>
      </c>
      <c r="I632" s="140" t="s">
        <v>111</v>
      </c>
      <c r="J632" s="109">
        <f t="shared" si="50"/>
        <v>3.9999999571591616E-3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50381.5</v>
      </c>
      <c r="H633" s="104">
        <f>SUM(H472)</f>
        <v>50381.5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1411.22</v>
      </c>
      <c r="H634" s="104">
        <f>I369</f>
        <v>1411.22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53551.28</v>
      </c>
      <c r="H635" s="104">
        <f>SUM(G472)</f>
        <v>53551.28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19.2</v>
      </c>
      <c r="H637" s="164">
        <f>SUM(J468)</f>
        <v>19.2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32805</v>
      </c>
      <c r="H638" s="164">
        <f>SUM(J472)</f>
        <v>32805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6910.79</v>
      </c>
      <c r="H639" s="104">
        <f>SUM(F461)</f>
        <v>6910.79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6910.79</v>
      </c>
      <c r="H642" s="104">
        <f>SUM(I461)</f>
        <v>6910.79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19.2</v>
      </c>
      <c r="H644" s="104">
        <f>H408</f>
        <v>19.2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19.2</v>
      </c>
      <c r="H646" s="104">
        <f>L408</f>
        <v>19.2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82356.89</v>
      </c>
      <c r="H647" s="104">
        <f>L208+L226+L244</f>
        <v>82356.89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29458.05</v>
      </c>
      <c r="H648" s="104">
        <f>(J257+J338)-(J255+J336)</f>
        <v>29458.05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82356.89</v>
      </c>
      <c r="H649" s="104">
        <f>H598</f>
        <v>82356.89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20316.88</v>
      </c>
      <c r="H652" s="104">
        <f>K263+K345</f>
        <v>20316.88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3.9999997243285179E-3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1356056.6640000001</v>
      </c>
      <c r="G660" s="19">
        <f>(L229+L309+L359)</f>
        <v>0</v>
      </c>
      <c r="H660" s="19">
        <f>(L247+L328+L360)</f>
        <v>0</v>
      </c>
      <c r="I660" s="19">
        <f>SUM(F660:H660)</f>
        <v>1356056.6640000001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5193.8500000000004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5193.8500000000004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82356.89</v>
      </c>
      <c r="G662" s="19">
        <f>(L226+L306)-(J226+J306)</f>
        <v>0</v>
      </c>
      <c r="H662" s="19">
        <f>(L244+L325)-(J244+J325)</f>
        <v>0</v>
      </c>
      <c r="I662" s="19">
        <f>SUM(F662:H662)</f>
        <v>82356.89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71271.78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71271.78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1197234.1440000001</v>
      </c>
      <c r="G664" s="19">
        <f>G660-SUM(G661:G663)</f>
        <v>0</v>
      </c>
      <c r="H664" s="19">
        <f>H660-SUM(H661:H663)</f>
        <v>0</v>
      </c>
      <c r="I664" s="19">
        <f>I660-SUM(I661:I663)</f>
        <v>1197234.1440000001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57.04</v>
      </c>
      <c r="G665" s="248"/>
      <c r="H665" s="248"/>
      <c r="I665" s="19">
        <f>SUM(F665:H665)</f>
        <v>57.04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20989.38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20989.38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20989.38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20989.38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abSelected="1"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Wentworth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321288.95999999996</v>
      </c>
      <c r="C9" s="229">
        <f>'DOE25'!G197+'DOE25'!G215+'DOE25'!G233+'DOE25'!G276+'DOE25'!G295+'DOE25'!G314</f>
        <v>173110.03</v>
      </c>
    </row>
    <row r="10" spans="1:3" x14ac:dyDescent="0.2">
      <c r="A10" t="s">
        <v>779</v>
      </c>
      <c r="B10" s="240">
        <v>276792.32000000001</v>
      </c>
      <c r="C10" s="240">
        <v>169134.11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44496.639999999999</v>
      </c>
      <c r="C12" s="240">
        <v>3975.92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321288.96000000002</v>
      </c>
      <c r="C13" s="231">
        <f>SUM(C10:C12)</f>
        <v>173110.03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140476.13</v>
      </c>
      <c r="C18" s="229">
        <f>'DOE25'!G198+'DOE25'!G216+'DOE25'!G234+'DOE25'!G277+'DOE25'!G296+'DOE25'!G315</f>
        <v>40029.160000000003</v>
      </c>
    </row>
    <row r="19" spans="1:3" x14ac:dyDescent="0.2">
      <c r="A19" t="s">
        <v>779</v>
      </c>
      <c r="B19" s="240">
        <v>59625.5</v>
      </c>
      <c r="C19" s="240">
        <v>14733.51</v>
      </c>
    </row>
    <row r="20" spans="1:3" x14ac:dyDescent="0.2">
      <c r="A20" t="s">
        <v>780</v>
      </c>
      <c r="B20" s="240">
        <v>80850.63</v>
      </c>
      <c r="C20" s="240">
        <v>25295.65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140476.13</v>
      </c>
      <c r="C22" s="231">
        <f>SUM(C19:C21)</f>
        <v>40029.160000000003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10468.75</v>
      </c>
      <c r="C36" s="235">
        <f>'DOE25'!G200+'DOE25'!G218+'DOE25'!G236+'DOE25'!G279+'DOE25'!G298+'DOE25'!G317</f>
        <v>1631.43</v>
      </c>
    </row>
    <row r="37" spans="1:3" x14ac:dyDescent="0.2">
      <c r="A37" t="s">
        <v>779</v>
      </c>
      <c r="B37" s="240">
        <v>10468.75</v>
      </c>
      <c r="C37" s="240">
        <v>1631.43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10468.75</v>
      </c>
      <c r="C40" s="231">
        <f>SUM(C37:C39)</f>
        <v>1631.43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Wentworth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747117.89</v>
      </c>
      <c r="D5" s="20">
        <f>SUM('DOE25'!L197:L200)+SUM('DOE25'!L215:L218)+SUM('DOE25'!L233:L236)-F5-G5</f>
        <v>732896.95000000007</v>
      </c>
      <c r="E5" s="243"/>
      <c r="F5" s="255">
        <f>SUM('DOE25'!J197:J200)+SUM('DOE25'!J215:J218)+SUM('DOE25'!J233:J236)</f>
        <v>12756.08</v>
      </c>
      <c r="G5" s="53">
        <f>SUM('DOE25'!K197:K200)+SUM('DOE25'!K215:K218)+SUM('DOE25'!K233:K236)</f>
        <v>1464.86</v>
      </c>
      <c r="H5" s="259"/>
    </row>
    <row r="6" spans="1:9" x14ac:dyDescent="0.2">
      <c r="A6" s="32">
        <v>2100</v>
      </c>
      <c r="B6" t="s">
        <v>801</v>
      </c>
      <c r="C6" s="245">
        <f t="shared" si="0"/>
        <v>162613.79</v>
      </c>
      <c r="D6" s="20">
        <f>'DOE25'!L202+'DOE25'!L220+'DOE25'!L238-F6-G6</f>
        <v>162613.79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13951.554</v>
      </c>
      <c r="D7" s="20">
        <f>'DOE25'!L203+'DOE25'!L221+'DOE25'!L239-F7-G7</f>
        <v>13951.554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25235.660000000007</v>
      </c>
      <c r="D8" s="243"/>
      <c r="E8" s="20">
        <f>'DOE25'!L204+'DOE25'!L222+'DOE25'!L240-F8-G8-D9-D11</f>
        <v>23361.180000000008</v>
      </c>
      <c r="F8" s="255">
        <f>'DOE25'!J204+'DOE25'!J222+'DOE25'!J240</f>
        <v>0</v>
      </c>
      <c r="G8" s="53">
        <f>'DOE25'!K204+'DOE25'!K222+'DOE25'!K240</f>
        <v>1874.48</v>
      </c>
      <c r="H8" s="259"/>
    </row>
    <row r="9" spans="1:9" x14ac:dyDescent="0.2">
      <c r="A9" s="32">
        <v>2310</v>
      </c>
      <c r="B9" t="s">
        <v>818</v>
      </c>
      <c r="C9" s="245">
        <f t="shared" si="0"/>
        <v>12244.17</v>
      </c>
      <c r="D9" s="244">
        <v>12244.17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16145.49</v>
      </c>
      <c r="D11" s="244">
        <v>16145.49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86156.12</v>
      </c>
      <c r="D12" s="20">
        <f>'DOE25'!L205+'DOE25'!L223+'DOE25'!L241-F12-G12</f>
        <v>85187.45</v>
      </c>
      <c r="E12" s="243"/>
      <c r="F12" s="255">
        <f>'DOE25'!J205+'DOE25'!J223+'DOE25'!J241</f>
        <v>0</v>
      </c>
      <c r="G12" s="53">
        <f>'DOE25'!K205+'DOE25'!K223+'DOE25'!K241</f>
        <v>968.67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57</v>
      </c>
      <c r="D13" s="243"/>
      <c r="E13" s="20">
        <f>'DOE25'!L206+'DOE25'!L224+'DOE25'!L242-F13-G13</f>
        <v>57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106245.32</v>
      </c>
      <c r="D14" s="20">
        <f>'DOE25'!L207+'DOE25'!L225+'DOE25'!L243-F14-G14</f>
        <v>92657.35</v>
      </c>
      <c r="E14" s="243"/>
      <c r="F14" s="255">
        <f>'DOE25'!J207+'DOE25'!J225+'DOE25'!J243</f>
        <v>13587.97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82356.89</v>
      </c>
      <c r="D15" s="20">
        <f>'DOE25'!L208+'DOE25'!L226+'DOE25'!L244-F15-G15</f>
        <v>82356.89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124468.76</v>
      </c>
      <c r="D22" s="243"/>
      <c r="E22" s="243"/>
      <c r="F22" s="255">
        <f>'DOE25'!L255+'DOE25'!L336</f>
        <v>124468.76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53551.28</v>
      </c>
      <c r="D29" s="20">
        <f>'DOE25'!L358+'DOE25'!L359+'DOE25'!L360-'DOE25'!I367-F29-G29</f>
        <v>53252.28</v>
      </c>
      <c r="E29" s="243"/>
      <c r="F29" s="255">
        <f>'DOE25'!J358+'DOE25'!J359+'DOE25'!J360</f>
        <v>0</v>
      </c>
      <c r="G29" s="53">
        <f>'DOE25'!K358+'DOE25'!K359+'DOE25'!K360</f>
        <v>299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50381.5</v>
      </c>
      <c r="D31" s="20">
        <f>'DOE25'!L290+'DOE25'!L309+'DOE25'!L328+'DOE25'!L333+'DOE25'!L334+'DOE25'!L335-F31-G31</f>
        <v>44291.76</v>
      </c>
      <c r="E31" s="243"/>
      <c r="F31" s="255">
        <f>'DOE25'!J290+'DOE25'!J309+'DOE25'!J328+'DOE25'!J333+'DOE25'!J334+'DOE25'!J335</f>
        <v>3114</v>
      </c>
      <c r="G31" s="53">
        <f>'DOE25'!K290+'DOE25'!K309+'DOE25'!K328+'DOE25'!K333+'DOE25'!K334+'DOE25'!K335</f>
        <v>2975.74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1295597.6840000001</v>
      </c>
      <c r="E33" s="246">
        <f>SUM(E5:E31)</f>
        <v>27418.180000000008</v>
      </c>
      <c r="F33" s="246">
        <f>SUM(F5:F31)</f>
        <v>153926.81</v>
      </c>
      <c r="G33" s="246">
        <f>SUM(G5:G31)</f>
        <v>7582.75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27418.180000000008</v>
      </c>
      <c r="E35" s="249"/>
    </row>
    <row r="36" spans="2:8" ht="12" thickTop="1" x14ac:dyDescent="0.2">
      <c r="B36" t="s">
        <v>815</v>
      </c>
      <c r="D36" s="20">
        <f>D33</f>
        <v>1295597.6840000001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Wentworth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169572.69</v>
      </c>
      <c r="D8" s="95">
        <f>'DOE25'!G9</f>
        <v>7182.59</v>
      </c>
      <c r="E8" s="95">
        <f>'DOE25'!H9</f>
        <v>-9793.89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6910.79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2463.34</v>
      </c>
      <c r="D12" s="95">
        <f>'DOE25'!G13</f>
        <v>4412.03</v>
      </c>
      <c r="E12" s="95">
        <f>'DOE25'!H13</f>
        <v>12299.82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3006.62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175042.65</v>
      </c>
      <c r="D18" s="41">
        <f>SUM(D8:D17)</f>
        <v>11594.619999999999</v>
      </c>
      <c r="E18" s="41">
        <f>SUM(E8:E17)</f>
        <v>2505.9300000000003</v>
      </c>
      <c r="F18" s="41">
        <f>SUM(F8:F17)</f>
        <v>0</v>
      </c>
      <c r="G18" s="41">
        <f>SUM(G8:G17)</f>
        <v>6910.79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40962.93</v>
      </c>
      <c r="D23" s="95">
        <f>'DOE25'!G24</f>
        <v>912.66</v>
      </c>
      <c r="E23" s="95">
        <f>'DOE25'!H24</f>
        <v>2505.9299999999998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14035.63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54998.559999999998</v>
      </c>
      <c r="D31" s="41">
        <f>SUM(D21:D30)</f>
        <v>912.66</v>
      </c>
      <c r="E31" s="41">
        <f>SUM(E21:E30)</f>
        <v>2505.9299999999998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69905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10681.96</v>
      </c>
      <c r="E47" s="95">
        <f>'DOE25'!H48</f>
        <v>0</v>
      </c>
      <c r="F47" s="95">
        <f>'DOE25'!I48</f>
        <v>0</v>
      </c>
      <c r="G47" s="95">
        <f>'DOE25'!J48</f>
        <v>6910.79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40139.089999999997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120044.09</v>
      </c>
      <c r="D50" s="41">
        <f>SUM(D34:D49)</f>
        <v>10681.96</v>
      </c>
      <c r="E50" s="41">
        <f>SUM(E34:E49)</f>
        <v>0</v>
      </c>
      <c r="F50" s="41">
        <f>SUM(F34:F49)</f>
        <v>0</v>
      </c>
      <c r="G50" s="41">
        <f>SUM(G34:G49)</f>
        <v>6910.79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175042.65</v>
      </c>
      <c r="D51" s="41">
        <f>D50+D31</f>
        <v>11594.619999999999</v>
      </c>
      <c r="E51" s="41">
        <f>E50+E31</f>
        <v>2505.9299999999998</v>
      </c>
      <c r="F51" s="41">
        <f>F50+F31</f>
        <v>0</v>
      </c>
      <c r="G51" s="41">
        <f>G50+G31</f>
        <v>6910.79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838357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21.54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19.2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5193.8500000000004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33873.5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33895.040000000001</v>
      </c>
      <c r="D62" s="130">
        <f>SUM(D57:D61)</f>
        <v>5193.8500000000004</v>
      </c>
      <c r="E62" s="130">
        <f>SUM(E57:E61)</f>
        <v>0</v>
      </c>
      <c r="F62" s="130">
        <f>SUM(F57:F61)</f>
        <v>0</v>
      </c>
      <c r="G62" s="130">
        <f>SUM(G57:G61)</f>
        <v>19.2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872252.04</v>
      </c>
      <c r="D63" s="22">
        <f>D56+D62</f>
        <v>5193.8500000000004</v>
      </c>
      <c r="E63" s="22">
        <f>E56+E62</f>
        <v>0</v>
      </c>
      <c r="F63" s="22">
        <f>F56+F62</f>
        <v>0</v>
      </c>
      <c r="G63" s="22">
        <f>G56+G62</f>
        <v>19.2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370769.54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145677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516446.54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446.75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446.75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516446.54</v>
      </c>
      <c r="D81" s="130">
        <f>SUM(D79:D80)+D78+D70</f>
        <v>446.75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13788.87</v>
      </c>
      <c r="D88" s="95">
        <f>SUM('DOE25'!G153:G161)</f>
        <v>27593.8</v>
      </c>
      <c r="E88" s="95">
        <f>SUM('DOE25'!H153:H161)</f>
        <v>50381.5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2084.5100000000002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15873.380000000001</v>
      </c>
      <c r="D91" s="131">
        <f>SUM(D85:D90)</f>
        <v>27593.8</v>
      </c>
      <c r="E91" s="131">
        <f>SUM(E85:E90)</f>
        <v>50381.5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20316.88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32805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32805</v>
      </c>
      <c r="D103" s="86">
        <f>SUM(D93:D102)</f>
        <v>20316.88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1437376.96</v>
      </c>
      <c r="D104" s="86">
        <f>D63+D81+D91+D103</f>
        <v>53551.28</v>
      </c>
      <c r="E104" s="86">
        <f>E63+E81+E91+E103</f>
        <v>50381.5</v>
      </c>
      <c r="F104" s="86">
        <f>F63+F81+F91+F103</f>
        <v>0</v>
      </c>
      <c r="G104" s="86">
        <f>G63+G81+G103</f>
        <v>19.2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495271.08</v>
      </c>
      <c r="D109" s="24" t="s">
        <v>289</v>
      </c>
      <c r="E109" s="95">
        <f>('DOE25'!L276)+('DOE25'!L295)+('DOE25'!L314)</f>
        <v>34830.49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239278.07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12568.74</v>
      </c>
      <c r="D112" s="24" t="s">
        <v>289</v>
      </c>
      <c r="E112" s="95">
        <f>+('DOE25'!L279)+('DOE25'!L298)+('DOE25'!L317)</f>
        <v>3804.4700000000003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747117.89</v>
      </c>
      <c r="D115" s="86">
        <f>SUM(D109:D114)</f>
        <v>0</v>
      </c>
      <c r="E115" s="86">
        <f>SUM(E109:E114)</f>
        <v>38634.959999999999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162613.79</v>
      </c>
      <c r="D118" s="24" t="s">
        <v>289</v>
      </c>
      <c r="E118" s="95">
        <f>+('DOE25'!L281)+('DOE25'!L300)+('DOE25'!L319)</f>
        <v>400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13951.554</v>
      </c>
      <c r="D119" s="24" t="s">
        <v>289</v>
      </c>
      <c r="E119" s="95">
        <f>+('DOE25'!L282)+('DOE25'!L301)+('DOE25'!L320)</f>
        <v>6400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53625.320000000007</v>
      </c>
      <c r="D120" s="24" t="s">
        <v>289</v>
      </c>
      <c r="E120" s="95">
        <f>+('DOE25'!L283)+('DOE25'!L302)+('DOE25'!L321)</f>
        <v>2123.48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86156.12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57</v>
      </c>
      <c r="D122" s="24" t="s">
        <v>289</v>
      </c>
      <c r="E122" s="95">
        <f>+('DOE25'!L285)+('DOE25'!L304)+('DOE25'!L323)</f>
        <v>2823.06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106245.32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82356.89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53551.28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505005.99400000001</v>
      </c>
      <c r="D128" s="86">
        <f>SUM(D118:D127)</f>
        <v>53551.28</v>
      </c>
      <c r="E128" s="86">
        <f>SUM(E118:E127)</f>
        <v>11746.539999999999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124468.76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20316.88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19.2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-19.2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144785.63999999998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1396909.524</v>
      </c>
      <c r="D145" s="86">
        <f>(D115+D128+D144)</f>
        <v>53551.28</v>
      </c>
      <c r="E145" s="86">
        <f>(E115+E128+E144)</f>
        <v>50381.5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Wentworth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20989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20989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530102</v>
      </c>
      <c r="D10" s="182">
        <f>ROUND((C10/$C$28)*100,1)</f>
        <v>39.200000000000003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239278</v>
      </c>
      <c r="D11" s="182">
        <f>ROUND((C11/$C$28)*100,1)</f>
        <v>17.7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16373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163014</v>
      </c>
      <c r="D15" s="182">
        <f t="shared" ref="D15:D27" si="0">ROUND((C15/$C$28)*100,1)</f>
        <v>12.1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20352</v>
      </c>
      <c r="D16" s="182">
        <f t="shared" si="0"/>
        <v>1.5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55749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86156</v>
      </c>
      <c r="D18" s="182">
        <f t="shared" si="0"/>
        <v>6.4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2880</v>
      </c>
      <c r="D19" s="182">
        <f t="shared" si="0"/>
        <v>0.2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106245</v>
      </c>
      <c r="D20" s="182">
        <f t="shared" si="0"/>
        <v>7.9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82357</v>
      </c>
      <c r="D21" s="182">
        <f t="shared" si="0"/>
        <v>6.1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48357.15</v>
      </c>
      <c r="D27" s="182">
        <f t="shared" si="0"/>
        <v>3.6</v>
      </c>
    </row>
    <row r="28" spans="1:4" x14ac:dyDescent="0.2">
      <c r="B28" s="187" t="s">
        <v>723</v>
      </c>
      <c r="C28" s="180">
        <f>SUM(C10:C27)</f>
        <v>1350863.15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124469</v>
      </c>
    </row>
    <row r="30" spans="1:4" x14ac:dyDescent="0.2">
      <c r="B30" s="187" t="s">
        <v>729</v>
      </c>
      <c r="C30" s="180">
        <f>SUM(C28:C29)</f>
        <v>1475332.15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838357</v>
      </c>
      <c r="D35" s="182">
        <f t="shared" ref="D35:D40" si="1">ROUND((C35/$C$41)*100,1)</f>
        <v>56.5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33914.239999999991</v>
      </c>
      <c r="D36" s="182">
        <f t="shared" si="1"/>
        <v>2.2999999999999998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516447</v>
      </c>
      <c r="D37" s="182">
        <f t="shared" si="1"/>
        <v>34.799999999999997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447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93849</v>
      </c>
      <c r="D39" s="182">
        <f t="shared" si="1"/>
        <v>6.3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1483014.24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Wentworth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2016-09-01T12:55:04Z</cp:lastPrinted>
  <dcterms:created xsi:type="dcterms:W3CDTF">1997-12-04T19:04:30Z</dcterms:created>
  <dcterms:modified xsi:type="dcterms:W3CDTF">2016-09-08T11:59:36Z</dcterms:modified>
</cp:coreProperties>
</file>