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0" yWindow="0" windowWidth="28770" windowHeight="1236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C19" i="10" s="1"/>
  <c r="L224" i="1"/>
  <c r="L242" i="1"/>
  <c r="F16" i="13"/>
  <c r="E16" i="13" s="1"/>
  <c r="G16" i="13"/>
  <c r="L209" i="1"/>
  <c r="L227" i="1"/>
  <c r="L245" i="1"/>
  <c r="F5" i="13"/>
  <c r="G5" i="13"/>
  <c r="L197" i="1"/>
  <c r="C10" i="10" s="1"/>
  <c r="L198" i="1"/>
  <c r="L199" i="1"/>
  <c r="C111" i="2" s="1"/>
  <c r="L200" i="1"/>
  <c r="L215" i="1"/>
  <c r="L216" i="1"/>
  <c r="L217" i="1"/>
  <c r="L218" i="1"/>
  <c r="C112" i="2" s="1"/>
  <c r="L233" i="1"/>
  <c r="L234" i="1"/>
  <c r="C110" i="2" s="1"/>
  <c r="L235" i="1"/>
  <c r="L236" i="1"/>
  <c r="F6" i="13"/>
  <c r="G6" i="13"/>
  <c r="L202" i="1"/>
  <c r="L220" i="1"/>
  <c r="L238" i="1"/>
  <c r="F7" i="13"/>
  <c r="G7" i="13"/>
  <c r="D7" i="13" s="1"/>
  <c r="C7" i="13" s="1"/>
  <c r="L203" i="1"/>
  <c r="L221" i="1"/>
  <c r="L239" i="1"/>
  <c r="F12" i="13"/>
  <c r="G12" i="13"/>
  <c r="L205" i="1"/>
  <c r="C18" i="10" s="1"/>
  <c r="L223" i="1"/>
  <c r="L241" i="1"/>
  <c r="F14" i="13"/>
  <c r="G14" i="13"/>
  <c r="L207" i="1"/>
  <c r="L225" i="1"/>
  <c r="L243" i="1"/>
  <c r="C20" i="10" s="1"/>
  <c r="F15" i="13"/>
  <c r="G15" i="13"/>
  <c r="L208" i="1"/>
  <c r="H647" i="1" s="1"/>
  <c r="L226" i="1"/>
  <c r="L244" i="1"/>
  <c r="F17" i="13"/>
  <c r="G17" i="13"/>
  <c r="L251" i="1"/>
  <c r="D17" i="13" s="1"/>
  <c r="C17" i="13" s="1"/>
  <c r="F18" i="13"/>
  <c r="G18" i="13"/>
  <c r="L252" i="1"/>
  <c r="D18" i="13" s="1"/>
  <c r="C18" i="13" s="1"/>
  <c r="F19" i="13"/>
  <c r="G19" i="13"/>
  <c r="L253" i="1"/>
  <c r="F29" i="13"/>
  <c r="G29" i="13"/>
  <c r="L358" i="1"/>
  <c r="D29" i="13" s="1"/>
  <c r="C29" i="13" s="1"/>
  <c r="L359" i="1"/>
  <c r="D127" i="2" s="1"/>
  <c r="D128" i="2" s="1"/>
  <c r="L360" i="1"/>
  <c r="H661" i="1" s="1"/>
  <c r="I367" i="1"/>
  <c r="J290" i="1"/>
  <c r="J309" i="1"/>
  <c r="J328" i="1"/>
  <c r="K290" i="1"/>
  <c r="K309" i="1"/>
  <c r="K328" i="1"/>
  <c r="L276" i="1"/>
  <c r="L290" i="1" s="1"/>
  <c r="L277" i="1"/>
  <c r="L278" i="1"/>
  <c r="L279" i="1"/>
  <c r="L281" i="1"/>
  <c r="L282" i="1"/>
  <c r="E119" i="2" s="1"/>
  <c r="L283" i="1"/>
  <c r="E120" i="2" s="1"/>
  <c r="L284" i="1"/>
  <c r="E121" i="2" s="1"/>
  <c r="L285" i="1"/>
  <c r="E122" i="2" s="1"/>
  <c r="L286" i="1"/>
  <c r="L287" i="1"/>
  <c r="L288" i="1"/>
  <c r="L295" i="1"/>
  <c r="L309" i="1" s="1"/>
  <c r="L296" i="1"/>
  <c r="L297" i="1"/>
  <c r="E111" i="2" s="1"/>
  <c r="L298" i="1"/>
  <c r="E112" i="2" s="1"/>
  <c r="L300" i="1"/>
  <c r="L301" i="1"/>
  <c r="L302" i="1"/>
  <c r="L303" i="1"/>
  <c r="L304" i="1"/>
  <c r="L305" i="1"/>
  <c r="E123" i="2" s="1"/>
  <c r="L306" i="1"/>
  <c r="E124" i="2" s="1"/>
  <c r="L307" i="1"/>
  <c r="E125" i="2" s="1"/>
  <c r="L314" i="1"/>
  <c r="L328" i="1" s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C131" i="2" s="1"/>
  <c r="L261" i="1"/>
  <c r="C25" i="10" s="1"/>
  <c r="L341" i="1"/>
  <c r="L342" i="1"/>
  <c r="L255" i="1"/>
  <c r="L336" i="1"/>
  <c r="E130" i="2" s="1"/>
  <c r="C11" i="13"/>
  <c r="C10" i="13"/>
  <c r="C9" i="13"/>
  <c r="L361" i="1"/>
  <c r="L362" i="1" s="1"/>
  <c r="B4" i="12"/>
  <c r="B36" i="12"/>
  <c r="C36" i="12"/>
  <c r="B40" i="12"/>
  <c r="A40" i="12" s="1"/>
  <c r="C40" i="12"/>
  <c r="B27" i="12"/>
  <c r="C27" i="12"/>
  <c r="B31" i="12"/>
  <c r="C31" i="12"/>
  <c r="B9" i="12"/>
  <c r="B13" i="12"/>
  <c r="C9" i="12"/>
  <c r="A13" i="12" s="1"/>
  <c r="C13" i="12"/>
  <c r="B18" i="12"/>
  <c r="B22" i="12"/>
  <c r="C18" i="12"/>
  <c r="C22" i="12"/>
  <c r="B1" i="12"/>
  <c r="L387" i="1"/>
  <c r="L388" i="1"/>
  <c r="L393" i="1" s="1"/>
  <c r="C138" i="2" s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D56" i="2" s="1"/>
  <c r="H60" i="1"/>
  <c r="E56" i="2" s="1"/>
  <c r="I60" i="1"/>
  <c r="F56" i="2" s="1"/>
  <c r="F79" i="1"/>
  <c r="F94" i="1"/>
  <c r="F111" i="1"/>
  <c r="G111" i="1"/>
  <c r="H79" i="1"/>
  <c r="H94" i="1"/>
  <c r="E58" i="2" s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C16" i="10"/>
  <c r="L250" i="1"/>
  <c r="L332" i="1"/>
  <c r="L254" i="1"/>
  <c r="L268" i="1"/>
  <c r="L269" i="1"/>
  <c r="L349" i="1"/>
  <c r="C26" i="10" s="1"/>
  <c r="L350" i="1"/>
  <c r="E143" i="2" s="1"/>
  <c r="I665" i="1"/>
  <c r="I670" i="1"/>
  <c r="G662" i="1"/>
  <c r="H662" i="1"/>
  <c r="I669" i="1"/>
  <c r="C42" i="10"/>
  <c r="L374" i="1"/>
  <c r="F130" i="2" s="1"/>
  <c r="L375" i="1"/>
  <c r="L376" i="1"/>
  <c r="L377" i="1"/>
  <c r="C29" i="10" s="1"/>
  <c r="L378" i="1"/>
  <c r="L379" i="1"/>
  <c r="L380" i="1"/>
  <c r="B2" i="10"/>
  <c r="L344" i="1"/>
  <c r="L345" i="1"/>
  <c r="E135" i="2" s="1"/>
  <c r="L346" i="1"/>
  <c r="L351" i="1" s="1"/>
  <c r="L347" i="1"/>
  <c r="K351" i="1"/>
  <c r="L521" i="1"/>
  <c r="F549" i="1" s="1"/>
  <c r="L522" i="1"/>
  <c r="F550" i="1" s="1"/>
  <c r="K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J552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A1" i="2"/>
  <c r="A2" i="2"/>
  <c r="C8" i="2"/>
  <c r="D8" i="2"/>
  <c r="E8" i="2"/>
  <c r="F8" i="2"/>
  <c r="F18" i="2" s="1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E31" i="2" s="1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D31" i="2" s="1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D50" i="2" s="1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E57" i="2"/>
  <c r="E62" i="2" s="1"/>
  <c r="E63" i="2" s="1"/>
  <c r="C58" i="2"/>
  <c r="C59" i="2"/>
  <c r="D59" i="2"/>
  <c r="E59" i="2"/>
  <c r="F59" i="2"/>
  <c r="D60" i="2"/>
  <c r="D62" i="2" s="1"/>
  <c r="D63" i="2" s="1"/>
  <c r="C61" i="2"/>
  <c r="D61" i="2"/>
  <c r="E61" i="2"/>
  <c r="F61" i="2"/>
  <c r="C66" i="2"/>
  <c r="C67" i="2"/>
  <c r="C70" i="2" s="1"/>
  <c r="C69" i="2"/>
  <c r="D69" i="2"/>
  <c r="D70" i="2" s="1"/>
  <c r="D81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E78" i="2" s="1"/>
  <c r="E81" i="2" s="1"/>
  <c r="F77" i="2"/>
  <c r="F78" i="2" s="1"/>
  <c r="F81" i="2" s="1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E103" i="2" s="1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3" i="2"/>
  <c r="E113" i="2"/>
  <c r="C114" i="2"/>
  <c r="D115" i="2"/>
  <c r="F115" i="2"/>
  <c r="G115" i="2"/>
  <c r="C119" i="2"/>
  <c r="C122" i="2"/>
  <c r="C123" i="2"/>
  <c r="C125" i="2"/>
  <c r="F128" i="2"/>
  <c r="G128" i="2"/>
  <c r="C130" i="2"/>
  <c r="D134" i="2"/>
  <c r="D144" i="2" s="1"/>
  <c r="E134" i="2"/>
  <c r="F134" i="2"/>
  <c r="K419" i="1"/>
  <c r="K427" i="1"/>
  <c r="K433" i="1"/>
  <c r="L263" i="1"/>
  <c r="C135" i="2" s="1"/>
  <c r="L264" i="1"/>
  <c r="C136" i="2" s="1"/>
  <c r="L265" i="1"/>
  <c r="C137" i="2" s="1"/>
  <c r="E137" i="2"/>
  <c r="C142" i="2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G156" i="2" s="1"/>
  <c r="E156" i="2"/>
  <c r="F156" i="2"/>
  <c r="B157" i="2"/>
  <c r="C157" i="2"/>
  <c r="D157" i="2"/>
  <c r="E157" i="2"/>
  <c r="G157" i="2" s="1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G620" i="1" s="1"/>
  <c r="F32" i="1"/>
  <c r="F52" i="1" s="1"/>
  <c r="H617" i="1" s="1"/>
  <c r="G32" i="1"/>
  <c r="G52" i="1" s="1"/>
  <c r="H618" i="1" s="1"/>
  <c r="H32" i="1"/>
  <c r="I32" i="1"/>
  <c r="H51" i="1"/>
  <c r="I51" i="1"/>
  <c r="F177" i="1"/>
  <c r="F192" i="1" s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J257" i="1" s="1"/>
  <c r="J271" i="1" s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L256" i="1" s="1"/>
  <c r="K256" i="1"/>
  <c r="K257" i="1" s="1"/>
  <c r="F257" i="1"/>
  <c r="F271" i="1" s="1"/>
  <c r="F290" i="1"/>
  <c r="G290" i="1"/>
  <c r="H290" i="1"/>
  <c r="I290" i="1"/>
  <c r="F309" i="1"/>
  <c r="F338" i="1" s="1"/>
  <c r="F352" i="1" s="1"/>
  <c r="G309" i="1"/>
  <c r="H309" i="1"/>
  <c r="H338" i="1" s="1"/>
  <c r="H352" i="1" s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634" i="1" s="1"/>
  <c r="J362" i="1"/>
  <c r="K362" i="1"/>
  <c r="I368" i="1"/>
  <c r="F369" i="1"/>
  <c r="G369" i="1"/>
  <c r="H369" i="1"/>
  <c r="I369" i="1"/>
  <c r="L381" i="1"/>
  <c r="F382" i="1"/>
  <c r="G382" i="1"/>
  <c r="H382" i="1"/>
  <c r="I382" i="1"/>
  <c r="J382" i="1"/>
  <c r="K382" i="1"/>
  <c r="F393" i="1"/>
  <c r="F408" i="1" s="1"/>
  <c r="H643" i="1" s="1"/>
  <c r="G393" i="1"/>
  <c r="G408" i="1" s="1"/>
  <c r="H645" i="1" s="1"/>
  <c r="H393" i="1"/>
  <c r="I393" i="1"/>
  <c r="F401" i="1"/>
  <c r="G401" i="1"/>
  <c r="H401" i="1"/>
  <c r="I401" i="1"/>
  <c r="I408" i="1" s="1"/>
  <c r="F407" i="1"/>
  <c r="G407" i="1"/>
  <c r="H407" i="1"/>
  <c r="I407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7" i="1" s="1"/>
  <c r="L424" i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639" i="1" s="1"/>
  <c r="J639" i="1" s="1"/>
  <c r="G446" i="1"/>
  <c r="G640" i="1" s="1"/>
  <c r="H446" i="1"/>
  <c r="I446" i="1"/>
  <c r="G642" i="1" s="1"/>
  <c r="F452" i="1"/>
  <c r="G452" i="1"/>
  <c r="H452" i="1"/>
  <c r="F460" i="1"/>
  <c r="F461" i="1" s="1"/>
  <c r="H639" i="1" s="1"/>
  <c r="G460" i="1"/>
  <c r="G461" i="1" s="1"/>
  <c r="H640" i="1" s="1"/>
  <c r="H460" i="1"/>
  <c r="H461" i="1" s="1"/>
  <c r="H641" i="1" s="1"/>
  <c r="F470" i="1"/>
  <c r="G470" i="1"/>
  <c r="H470" i="1"/>
  <c r="H476" i="1" s="1"/>
  <c r="H624" i="1" s="1"/>
  <c r="J624" i="1" s="1"/>
  <c r="I470" i="1"/>
  <c r="I476" i="1" s="1"/>
  <c r="H625" i="1" s="1"/>
  <c r="J625" i="1" s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I545" i="1" s="1"/>
  <c r="J524" i="1"/>
  <c r="J545" i="1" s="1"/>
  <c r="K524" i="1"/>
  <c r="F529" i="1"/>
  <c r="G529" i="1"/>
  <c r="H529" i="1"/>
  <c r="I529" i="1"/>
  <c r="J529" i="1"/>
  <c r="K529" i="1"/>
  <c r="K545" i="1" s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H571" i="1" s="1"/>
  <c r="I560" i="1"/>
  <c r="I571" i="1" s="1"/>
  <c r="J560" i="1"/>
  <c r="J571" i="1" s="1"/>
  <c r="K560" i="1"/>
  <c r="K571" i="1" s="1"/>
  <c r="L562" i="1"/>
  <c r="L565" i="1" s="1"/>
  <c r="L563" i="1"/>
  <c r="L564" i="1"/>
  <c r="F565" i="1"/>
  <c r="G565" i="1"/>
  <c r="H565" i="1"/>
  <c r="I565" i="1"/>
  <c r="J565" i="1"/>
  <c r="K565" i="1"/>
  <c r="L567" i="1"/>
  <c r="L568" i="1"/>
  <c r="L569" i="1"/>
  <c r="F570" i="1"/>
  <c r="F571" i="1" s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8" i="1" s="1"/>
  <c r="G647" i="1" s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8" i="1"/>
  <c r="G619" i="1"/>
  <c r="G622" i="1"/>
  <c r="G623" i="1"/>
  <c r="G624" i="1"/>
  <c r="G625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G641" i="1"/>
  <c r="J641" i="1" s="1"/>
  <c r="G643" i="1"/>
  <c r="J643" i="1" s="1"/>
  <c r="G644" i="1"/>
  <c r="G650" i="1"/>
  <c r="G651" i="1"/>
  <c r="G652" i="1"/>
  <c r="H652" i="1"/>
  <c r="G653" i="1"/>
  <c r="H653" i="1"/>
  <c r="G654" i="1"/>
  <c r="H654" i="1"/>
  <c r="H655" i="1"/>
  <c r="I257" i="1"/>
  <c r="I271" i="1" s="1"/>
  <c r="G257" i="1"/>
  <c r="G271" i="1" s="1"/>
  <c r="A31" i="12"/>
  <c r="D18" i="2"/>
  <c r="C78" i="2"/>
  <c r="D91" i="2"/>
  <c r="D19" i="13"/>
  <c r="C19" i="13" s="1"/>
  <c r="D14" i="13"/>
  <c r="C14" i="13" s="1"/>
  <c r="E13" i="13"/>
  <c r="C13" i="13" s="1"/>
  <c r="K605" i="1"/>
  <c r="G648" i="1" s="1"/>
  <c r="I169" i="1"/>
  <c r="G552" i="1"/>
  <c r="G476" i="1"/>
  <c r="H623" i="1" s="1"/>
  <c r="J623" i="1" s="1"/>
  <c r="G338" i="1"/>
  <c r="G352" i="1" s="1"/>
  <c r="J140" i="1"/>
  <c r="I552" i="1"/>
  <c r="H140" i="1"/>
  <c r="F22" i="13"/>
  <c r="C22" i="13" s="1"/>
  <c r="H192" i="1"/>
  <c r="L570" i="1"/>
  <c r="G545" i="1"/>
  <c r="H552" i="1" l="1"/>
  <c r="L534" i="1"/>
  <c r="H545" i="1"/>
  <c r="K551" i="1"/>
  <c r="L524" i="1"/>
  <c r="F552" i="1"/>
  <c r="K549" i="1"/>
  <c r="F476" i="1"/>
  <c r="H622" i="1" s="1"/>
  <c r="J622" i="1" s="1"/>
  <c r="J476" i="1"/>
  <c r="H626" i="1" s="1"/>
  <c r="I460" i="1"/>
  <c r="J640" i="1"/>
  <c r="H408" i="1"/>
  <c r="H644" i="1" s="1"/>
  <c r="L401" i="1"/>
  <c r="C139" i="2" s="1"/>
  <c r="E110" i="2"/>
  <c r="J655" i="1"/>
  <c r="K271" i="1"/>
  <c r="L270" i="1"/>
  <c r="J651" i="1"/>
  <c r="C118" i="2"/>
  <c r="C11" i="10"/>
  <c r="L247" i="1"/>
  <c r="L257" i="1" s="1"/>
  <c r="L271" i="1" s="1"/>
  <c r="G632" i="1" s="1"/>
  <c r="J632" i="1" s="1"/>
  <c r="H660" i="1"/>
  <c r="H664" i="1" s="1"/>
  <c r="H667" i="1" s="1"/>
  <c r="D6" i="13"/>
  <c r="C6" i="13" s="1"/>
  <c r="C15" i="10"/>
  <c r="C17" i="10"/>
  <c r="L229" i="1"/>
  <c r="G660" i="1" s="1"/>
  <c r="H257" i="1"/>
  <c r="H271" i="1" s="1"/>
  <c r="L211" i="1"/>
  <c r="F660" i="1" s="1"/>
  <c r="C109" i="2"/>
  <c r="C115" i="2" s="1"/>
  <c r="D5" i="13"/>
  <c r="C5" i="13" s="1"/>
  <c r="G645" i="1"/>
  <c r="J645" i="1" s="1"/>
  <c r="C91" i="2"/>
  <c r="F112" i="1"/>
  <c r="C18" i="2"/>
  <c r="J617" i="1"/>
  <c r="J647" i="1"/>
  <c r="C16" i="13"/>
  <c r="J644" i="1"/>
  <c r="L382" i="1"/>
  <c r="G636" i="1" s="1"/>
  <c r="J636" i="1" s="1"/>
  <c r="E109" i="2"/>
  <c r="E115" i="2" s="1"/>
  <c r="D15" i="13"/>
  <c r="C15" i="13" s="1"/>
  <c r="C57" i="2"/>
  <c r="C62" i="2" s="1"/>
  <c r="C63" i="2" s="1"/>
  <c r="F662" i="1"/>
  <c r="I662" i="1" s="1"/>
  <c r="H25" i="13"/>
  <c r="C21" i="10"/>
  <c r="C121" i="2"/>
  <c r="G661" i="1"/>
  <c r="E8" i="13"/>
  <c r="C8" i="13" s="1"/>
  <c r="K338" i="1"/>
  <c r="K352" i="1" s="1"/>
  <c r="H52" i="1"/>
  <c r="H619" i="1" s="1"/>
  <c r="J619" i="1" s="1"/>
  <c r="C32" i="10"/>
  <c r="F661" i="1"/>
  <c r="G112" i="1"/>
  <c r="K503" i="1"/>
  <c r="E118" i="2"/>
  <c r="E128" i="2" s="1"/>
  <c r="C13" i="10"/>
  <c r="C12" i="10"/>
  <c r="H112" i="1"/>
  <c r="I452" i="1"/>
  <c r="D12" i="13"/>
  <c r="C12" i="13" s="1"/>
  <c r="C35" i="10"/>
  <c r="G649" i="1"/>
  <c r="J649" i="1" s="1"/>
  <c r="J338" i="1"/>
  <c r="J352" i="1" s="1"/>
  <c r="C124" i="2"/>
  <c r="C120" i="2"/>
  <c r="C81" i="2"/>
  <c r="L544" i="1"/>
  <c r="L614" i="1"/>
  <c r="K500" i="1"/>
  <c r="I52" i="1"/>
  <c r="H620" i="1" s="1"/>
  <c r="D145" i="2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F104" i="2" s="1"/>
  <c r="E50" i="2"/>
  <c r="E51" i="2" s="1"/>
  <c r="C50" i="2"/>
  <c r="F31" i="2"/>
  <c r="C31" i="2"/>
  <c r="E18" i="2"/>
  <c r="E144" i="2"/>
  <c r="F50" i="2"/>
  <c r="F51" i="2" s="1"/>
  <c r="L338" i="1"/>
  <c r="L352" i="1" s="1"/>
  <c r="G633" i="1" s="1"/>
  <c r="J633" i="1" s="1"/>
  <c r="C24" i="10"/>
  <c r="G31" i="13"/>
  <c r="G33" i="13" s="1"/>
  <c r="I338" i="1"/>
  <c r="I352" i="1" s="1"/>
  <c r="J650" i="1"/>
  <c r="L407" i="1"/>
  <c r="C140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J618" i="1"/>
  <c r="G42" i="2"/>
  <c r="J51" i="1"/>
  <c r="G16" i="2"/>
  <c r="G18" i="2" s="1"/>
  <c r="J19" i="1"/>
  <c r="G621" i="1" s="1"/>
  <c r="F545" i="1"/>
  <c r="H434" i="1"/>
  <c r="J620" i="1"/>
  <c r="D103" i="2"/>
  <c r="D104" i="2" s="1"/>
  <c r="I140" i="1"/>
  <c r="I193" i="1" s="1"/>
  <c r="G630" i="1" s="1"/>
  <c r="J630" i="1" s="1"/>
  <c r="A22" i="12"/>
  <c r="G50" i="2"/>
  <c r="J652" i="1"/>
  <c r="G571" i="1"/>
  <c r="I434" i="1"/>
  <c r="G434" i="1"/>
  <c r="E104" i="2"/>
  <c r="I663" i="1"/>
  <c r="C27" i="10"/>
  <c r="G635" i="1"/>
  <c r="J635" i="1" s="1"/>
  <c r="K552" i="1" l="1"/>
  <c r="L545" i="1"/>
  <c r="I461" i="1"/>
  <c r="H642" i="1" s="1"/>
  <c r="J642" i="1" s="1"/>
  <c r="H646" i="1"/>
  <c r="J646" i="1" s="1"/>
  <c r="C141" i="2"/>
  <c r="C144" i="2" s="1"/>
  <c r="E145" i="2"/>
  <c r="H672" i="1"/>
  <c r="C6" i="10" s="1"/>
  <c r="C128" i="2"/>
  <c r="I660" i="1"/>
  <c r="I664" i="1" s="1"/>
  <c r="I672" i="1" s="1"/>
  <c r="C7" i="10" s="1"/>
  <c r="F664" i="1"/>
  <c r="F672" i="1" s="1"/>
  <c r="C4" i="10" s="1"/>
  <c r="C104" i="2"/>
  <c r="C28" i="10"/>
  <c r="D19" i="10" s="1"/>
  <c r="I661" i="1"/>
  <c r="C25" i="13"/>
  <c r="H33" i="13"/>
  <c r="H648" i="1"/>
  <c r="J648" i="1" s="1"/>
  <c r="E33" i="13"/>
  <c r="D35" i="13" s="1"/>
  <c r="D31" i="13"/>
  <c r="C31" i="13" s="1"/>
  <c r="G664" i="1"/>
  <c r="G51" i="2"/>
  <c r="G104" i="2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C145" i="2" l="1"/>
  <c r="D16" i="10"/>
  <c r="D10" i="10"/>
  <c r="D13" i="10"/>
  <c r="D21" i="10"/>
  <c r="D18" i="10"/>
  <c r="D22" i="10"/>
  <c r="D26" i="10"/>
  <c r="D23" i="10"/>
  <c r="D17" i="10"/>
  <c r="F667" i="1"/>
  <c r="C30" i="10"/>
  <c r="D27" i="10"/>
  <c r="D25" i="10"/>
  <c r="D20" i="10"/>
  <c r="D12" i="10"/>
  <c r="D11" i="10"/>
  <c r="D24" i="10"/>
  <c r="D15" i="10"/>
  <c r="D33" i="13"/>
  <c r="D36" i="13" s="1"/>
  <c r="G672" i="1"/>
  <c r="C5" i="10" s="1"/>
  <c r="G667" i="1"/>
  <c r="I667" i="1"/>
  <c r="H656" i="1"/>
  <c r="C41" i="10"/>
  <c r="D38" i="10" s="1"/>
  <c r="D28" i="10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<sst xmlns="http://schemas.openxmlformats.org/spreadsheetml/2006/main" count="3955" uniqueCount="913">
  <si>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</si>
  <si>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</si>
  <si>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</si>
  <si>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</si>
  <si>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</si>
  <si>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</si>
  <si>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</si>
  <si>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</si>
  <si>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</si>
  <si>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</si>
  <si>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</si>
  <si>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</si>
  <si>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</si>
  <si>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</si>
  <si>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</si>
  <si>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</si>
  <si>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</si>
  <si>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</si>
  <si>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</si>
  <si>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</si>
  <si>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</si>
  <si>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</si>
  <si>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</si>
  <si>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</si>
  <si>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</si>
  <si>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</si>
  <si>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</si>
  <si>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</si>
  <si>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</si>
  <si>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</si>
  <si>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</si>
  <si>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</si>
  <si>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</si>
  <si>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</si>
  <si>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</si>
  <si>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</si>
  <si>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</si>
  <si>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</si>
  <si>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</si>
  <si>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</si>
  <si>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</si>
  <si>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</si>
  <si>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</si>
  <si>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</si>
  <si>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</si>
  <si>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</si>
  <si>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</si>
  <si>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</si>
  <si>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</si>
  <si>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</si>
  <si>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</si>
  <si>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</si>
  <si>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</si>
  <si>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</si>
  <si>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</si>
  <si>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</si>
  <si>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</si>
  <si>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</si>
  <si>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</si>
  <si>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</si>
  <si>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</si>
  <si>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</si>
  <si>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</si>
  <si>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</si>
  <si>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</si>
  <si>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</si>
  <si>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</si>
  <si>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</si>
  <si>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</si>
  <si>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</si>
  <si>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</si>
  <si>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</si>
  <si>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</si>
  <si>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</si>
  <si>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</si>
  <si>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</si>
  <si>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</si>
  <si>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</si>
  <si>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</si>
  <si>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</si>
  <si>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</si>
  <si>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</si>
  <si>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</si>
  <si>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</si>
  <si>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</si>
  <si>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</si>
  <si>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</si>
  <si>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</si>
  <si>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</si>
  <si>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</si>
  <si>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</si>
  <si>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</si>
  <si>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</si>
  <si>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</si>
  <si>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</si>
  <si>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</si>
  <si>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</si>
  <si>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</si>
  <si>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</si>
  <si>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</si>
  <si>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</si>
  <si>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</si>
  <si>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</si>
  <si>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</si>
  <si>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</si>
  <si>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</si>
  <si>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</si>
  <si>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</si>
  <si>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</si>
  <si>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</si>
  <si>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</si>
  <si>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</si>
  <si>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</si>
  <si>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</si>
  <si>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</si>
  <si>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</si>
  <si>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</si>
  <si>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</si>
  <si>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</si>
  <si>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</si>
  <si>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</si>
  <si>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</si>
  <si>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</si>
  <si>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</si>
  <si>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</si>
  <si>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</si>
  <si>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</si>
  <si>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</si>
  <si>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</si>
  <si>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</si>
  <si>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</si>
  <si>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</si>
  <si>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</si>
  <si>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</si>
  <si>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</si>
  <si>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</si>
  <si>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</si>
  <si>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</si>
  <si>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</si>
  <si>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</si>
  <si>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</si>
  <si>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</si>
  <si>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</si>
  <si>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</si>
  <si>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</si>
  <si>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</si>
  <si>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</si>
  <si>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</si>
  <si>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</si>
  <si>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</si>
  <si>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</si>
  <si>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</si>
  <si>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</si>
  <si>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</si>
  <si>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</si>
  <si>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</si>
  <si>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</si>
  <si>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</si>
  <si>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</si>
  <si>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</si>
  <si>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</si>
  <si>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</si>
  <si>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</si>
  <si>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</si>
  <si>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</si>
  <si>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</si>
  <si>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</si>
  <si>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</si>
  <si>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</si>
  <si>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</si>
  <si>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</si>
  <si>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</si>
  <si>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</si>
  <si>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</si>
  <si>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</si>
  <si>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</si>
  <si>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</si>
  <si>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</si>
  <si>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</si>
  <si>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</si>
  <si>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</si>
  <si>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</si>
  <si>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</si>
  <si>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</si>
  <si>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</si>
  <si>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</si>
  <si>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</si>
  <si>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</si>
  <si>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</si>
  <si>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</si>
  <si>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</si>
  <si>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</si>
  <si>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</si>
  <si>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</si>
  <si>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</si>
  <si>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</si>
  <si>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</si>
  <si>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</si>
  <si>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</si>
  <si>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</si>
  <si>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</si>
  <si>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</si>
  <si>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</si>
  <si>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</si>
  <si>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</si>
  <si>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</si>
  <si>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</si>
  <si>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</si>
  <si>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</si>
  <si>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</si>
  <si>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</si>
  <si>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</si>
  <si>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</si>
  <si>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</si>
  <si>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</si>
  <si>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</si>
  <si>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</si>
  <si>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</si>
  <si>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</si>
  <si>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</si>
  <si>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</si>
  <si>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</si>
  <si>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</si>
  <si>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</si>
  <si>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</si>
  <si>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</si>
  <si>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</si>
  <si>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</si>
  <si>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</si>
  <si>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</si>
  <si>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</si>
  <si>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</si>
  <si>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</si>
  <si>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</si>
  <si>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</si>
  <si>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</si>
  <si>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</si>
  <si>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</si>
  <si>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</si>
  <si>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</si>
  <si>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</si>
  <si>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</si>
  <si>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</si>
  <si>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</si>
  <si>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</si>
  <si>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</si>
  <si>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</si>
  <si>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</si>
  <si>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</si>
  <si>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</si>
  <si>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</si>
  <si>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</si>
  <si>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</si>
  <si>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</si>
  <si>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</si>
  <si>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</si>
  <si>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</si>
  <si>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</si>
  <si>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</si>
  <si>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</si>
  <si>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</si>
  <si>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</si>
  <si>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</si>
  <si>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</si>
  <si>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</si>
  <si>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</si>
  <si>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</si>
  <si>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</si>
  <si>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</si>
  <si>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</si>
  <si>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</si>
  <si>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</si>
  <si>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</si>
  <si>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</si>
  <si>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</si>
  <si>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</si>
  <si>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</si>
  <si>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</si>
  <si>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</si>
  <si>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</si>
  <si>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</si>
  <si>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</si>
  <si>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</si>
  <si>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</si>
  <si>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</si>
  <si>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</si>
  <si>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</si>
  <si>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</si>
  <si>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</si>
  <si>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</si>
  <si>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</si>
  <si>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</si>
  <si>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</si>
  <si>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</si>
  <si>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</si>
  <si>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</si>
  <si>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</si>
  <si>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</si>
  <si>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</si>
  <si>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</si>
  <si>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</si>
  <si>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</si>
  <si>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</si>
  <si>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</si>
  <si>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</si>
  <si>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</si>
  <si>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</si>
  <si>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</si>
  <si>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</si>
  <si>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</si>
  <si>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</si>
  <si>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</si>
  <si>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</si>
  <si>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</si>
  <si>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</si>
  <si>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</si>
  <si>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</si>
  <si>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</si>
  <si>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</si>
  <si>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</si>
  <si>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</si>
  <si>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</si>
  <si>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</si>
  <si>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</si>
  <si>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</si>
  <si>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</si>
  <si>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</si>
  <si>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</si>
  <si>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</si>
  <si>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</si>
  <si>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</si>
  <si>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</si>
  <si>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</si>
  <si>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</si>
  <si>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</si>
  <si>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</si>
  <si>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</si>
  <si>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</si>
  <si>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</si>
  <si>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</si>
  <si>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</si>
  <si>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</si>
  <si>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</si>
  <si>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</si>
  <si>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</si>
  <si>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</si>
  <si>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</si>
  <si>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</si>
  <si>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</si>
  <si>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</si>
  <si>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</si>
  <si>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</si>
  <si>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</si>
  <si>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</si>
  <si>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</si>
  <si>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</si>
  <si>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</si>
  <si>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</si>
  <si>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</si>
  <si>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</si>
  <si>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</si>
  <si>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</si>
  <si>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</si>
  <si>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</si>
  <si>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</si>
  <si>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</si>
  <si>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</si>
  <si>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</si>
  <si>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</si>
  <si>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</si>
  <si>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</si>
  <si>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</si>
  <si>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</si>
  <si>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</si>
  <si>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</si>
  <si>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</si>
  <si>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</si>
  <si>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</si>
  <si>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</si>
  <si>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</si>
  <si>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</si>
  <si>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</si>
  <si>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</si>
  <si>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</si>
  <si>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</si>
  <si>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</si>
  <si>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</si>
  <si>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</si>
  <si>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</si>
  <si>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</si>
  <si>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</si>
  <si>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</si>
  <si>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</si>
  <si>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</si>
  <si>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</si>
  <si>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</si>
  <si>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</si>
  <si>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</si>
  <si>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</si>
  <si>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</si>
  <si>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</si>
  <si>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</si>
  <si>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</si>
  <si>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</si>
  <si>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</si>
  <si>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</si>
  <si>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</si>
  <si>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</si>
  <si>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</si>
  <si>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</si>
  <si>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</si>
  <si>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</si>
  <si>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</si>
  <si>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</si>
  <si>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</si>
  <si>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</si>
  <si>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</si>
  <si>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</si>
  <si>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</si>
  <si>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</si>
  <si>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</si>
  <si>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</si>
  <si>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</si>
  <si>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</si>
  <si>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</si>
  <si>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</si>
  <si>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</si>
  <si>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</si>
  <si>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</si>
  <si>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</si>
  <si>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</si>
  <si>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</si>
  <si>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</si>
  <si>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</si>
  <si>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</si>
  <si>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</si>
  <si>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</si>
  <si>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</si>
  <si>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</si>
  <si>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</si>
  <si>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</si>
  <si>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</si>
  <si>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</si>
  <si>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</si>
  <si>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</si>
  <si>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</si>
  <si>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</si>
  <si>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</si>
  <si>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</si>
  <si>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</si>
  <si>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</si>
  <si>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</si>
  <si>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</si>
  <si>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</si>
  <si>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</si>
  <si>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</si>
  <si>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</si>
  <si>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</si>
  <si>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</si>
  <si>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</si>
  <si>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</si>
  <si>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</si>
  <si>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</si>
  <si>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</si>
  <si>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</si>
  <si>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</si>
  <si>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</si>
  <si>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</si>
  <si>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</si>
  <si>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</si>
  <si>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</si>
  <si>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</si>
  <si>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</si>
  <si>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</si>
  <si>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</si>
  <si>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</si>
  <si>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</si>
  <si>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</si>
  <si>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</si>
  <si>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</si>
  <si>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</si>
  <si>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</si>
  <si>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</si>
  <si>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</si>
  <si>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</si>
  <si>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</si>
  <si>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</si>
  <si>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</si>
  <si>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</si>
  <si>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</si>
  <si>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</si>
  <si>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</si>
  <si>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</si>
  <si>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</si>
  <si>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</si>
  <si>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</si>
  <si>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</si>
  <si>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</si>
  <si>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</si>
  <si>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</si>
  <si>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</si>
  <si>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</si>
  <si>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</si>
  <si>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</si>
  <si>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</si>
  <si>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</si>
  <si>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</si>
  <si>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</si>
  <si>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</si>
  <si>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</si>
  <si>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</si>
  <si>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</si>
  <si>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</si>
  <si>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</si>
  <si>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</si>
  <si>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</si>
  <si>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</si>
  <si>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</si>
  <si>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</si>
  <si>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</si>
  <si>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</si>
  <si>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</si>
  <si>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</si>
  <si>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</si>
  <si>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</si>
  <si>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</si>
  <si>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</si>
  <si>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</si>
  <si>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</si>
  <si>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</si>
  <si>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</si>
  <si>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</si>
  <si>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</si>
  <si>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</si>
  <si>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</si>
  <si>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</si>
  <si>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</si>
  <si>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</si>
  <si>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</si>
  <si>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</si>
  <si>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</si>
  <si>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</si>
  <si>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</si>
  <si>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</si>
  <si>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</si>
  <si>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</si>
  <si>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</si>
  <si>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</si>
  <si>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</si>
  <si>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</si>
  <si>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</si>
  <si>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</si>
  <si>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</si>
  <si>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</si>
  <si>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</si>
  <si>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</si>
  <si>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</si>
  <si>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</si>
  <si>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</si>
  <si>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</si>
  <si>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</si>
  <si>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</si>
  <si>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</si>
  <si>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</si>
  <si>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</si>
  <si>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</si>
  <si>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</si>
  <si>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</si>
  <si>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</si>
  <si>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</si>
  <si>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</si>
  <si>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</si>
  <si>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</si>
  <si>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</si>
  <si>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</si>
  <si>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</si>
  <si>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</si>
  <si>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</si>
  <si>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</si>
  <si>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</si>
  <si>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</si>
  <si>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</si>
  <si>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</si>
  <si>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</si>
  <si>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</si>
  <si>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</si>
  <si>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</si>
  <si>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</si>
  <si>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</si>
  <si>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</si>
  <si>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</si>
  <si>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</si>
  <si>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</si>
  <si>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</si>
  <si>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</si>
  <si>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</si>
  <si>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</si>
  <si>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</si>
  <si>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</si>
  <si>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</si>
  <si>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</si>
  <si>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</si>
  <si>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</si>
  <si>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</si>
  <si>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</si>
  <si>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</si>
  <si>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</si>
  <si>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</si>
  <si>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</si>
  <si>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</si>
  <si>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</si>
  <si>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</si>
  <si>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</si>
  <si>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</si>
  <si>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</si>
  <si>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</si>
  <si>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</si>
  <si>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</si>
  <si>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</si>
  <si>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</si>
  <si>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</si>
  <si>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</si>
  <si>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</si>
  <si>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</si>
  <si>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</si>
  <si>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</si>
  <si>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</si>
  <si>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</si>
  <si>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</si>
  <si>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</si>
  <si>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</si>
  <si>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</si>
  <si>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</si>
  <si>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</si>
  <si>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</si>
  <si>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</si>
  <si>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</si>
  <si>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</si>
  <si>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</si>
  <si>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</si>
  <si>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</si>
  <si>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</si>
  <si>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</si>
  <si>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</si>
  <si>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</si>
  <si>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</si>
  <si>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</si>
  <si>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</si>
  <si>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</si>
  <si>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</si>
  <si>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</si>
  <si>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</si>
  <si>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</si>
  <si>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</si>
  <si>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</si>
  <si>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</si>
  <si>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</si>
  <si>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</si>
  <si>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</si>
  <si>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</si>
  <si>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</si>
  <si>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</si>
  <si>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</si>
  <si>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</si>
  <si>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</si>
  <si>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</si>
  <si>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</si>
  <si>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</si>
  <si>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</si>
  <si>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</si>
  <si>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</si>
  <si>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</si>
  <si>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</si>
  <si>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</si>
  <si>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</si>
  <si>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</si>
  <si>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</si>
  <si>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</si>
  <si>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</si>
  <si>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</si>
  <si>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</si>
  <si>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</si>
  <si>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</si>
  <si>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</si>
  <si>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</si>
  <si>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</si>
  <si>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</si>
  <si>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</si>
  <si>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</si>
  <si>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</si>
  <si>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</si>
  <si>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</si>
  <si>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</si>
  <si>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</si>
  <si>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</si>
  <si>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</si>
  <si>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</si>
  <si>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</si>
  <si>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</si>
  <si>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</si>
  <si>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</si>
  <si>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</si>
  <si>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</si>
  <si>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</si>
  <si>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</si>
  <si>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</si>
  <si>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</si>
  <si>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</si>
  <si>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</si>
  <si>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</si>
  <si>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</si>
  <si>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</si>
  <si>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</si>
  <si>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</si>
  <si>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</si>
  <si>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</si>
  <si>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</si>
  <si>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</si>
  <si>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</si>
  <si>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</si>
  <si>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</si>
  <si>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</si>
  <si>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</si>
  <si>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</si>
  <si>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</si>
  <si>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</si>
  <si>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</si>
  <si>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</si>
  <si>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</si>
  <si>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</si>
  <si>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</si>
  <si>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</si>
  <si>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</si>
  <si>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</si>
  <si>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</si>
  <si>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</si>
  <si>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</si>
  <si>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</si>
  <si>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</si>
  <si>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</si>
  <si>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</si>
  <si>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</si>
  <si>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</si>
  <si>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</si>
  <si>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</si>
  <si>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</si>
  <si>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</si>
  <si>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</si>
  <si>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</si>
  <si>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</si>
  <si>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</si>
  <si>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</si>
  <si>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</si>
  <si>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</si>
  <si>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</si>
  <si>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</si>
  <si>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</si>
  <si>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</si>
  <si>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</si>
  <si>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</si>
  <si>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</si>
  <si>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</si>
  <si>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</si>
  <si>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</si>
  <si>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</si>
  <si>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</si>
  <si>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</si>
  <si>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</si>
  <si>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</si>
  <si>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</si>
  <si>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</si>
  <si>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</si>
  <si>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</si>
  <si>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</si>
  <si>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</si>
  <si>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</si>
  <si>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</si>
  <si>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</si>
  <si>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</si>
  <si>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</si>
  <si>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</si>
  <si>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</si>
  <si>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</si>
  <si>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</si>
  <si>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</si>
  <si>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</si>
  <si>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</si>
  <si>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</si>
  <si>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</si>
  <si>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</si>
  <si>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</si>
  <si>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</si>
  <si>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</si>
  <si>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</si>
  <si>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</si>
  <si>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</si>
  <si>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</si>
  <si>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</si>
  <si>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</si>
  <si>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</si>
  <si>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</si>
  <si>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</si>
  <si>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</si>
  <si>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</si>
  <si>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</si>
  <si>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</si>
  <si>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</si>
  <si>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</si>
  <si>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</si>
  <si>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</si>
  <si>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</si>
  <si>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</si>
  <si>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</si>
  <si>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</si>
  <si>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</si>
  <si>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</si>
  <si>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</si>
  <si>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</si>
  <si>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</si>
  <si>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</si>
  <si>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</si>
  <si>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</si>
  <si>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</si>
  <si>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</si>
  <si>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</si>
  <si>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</si>
  <si>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</si>
  <si>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</si>
  <si>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</si>
  <si>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</si>
  <si>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</si>
  <si>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</si>
  <si>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</si>
  <si>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</si>
  <si>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</si>
  <si>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</si>
  <si>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</si>
  <si>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</si>
  <si>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</si>
  <si>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</si>
  <si>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</si>
  <si>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</si>
  <si>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</si>
  <si>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</si>
  <si>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</si>
  <si>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</si>
  <si>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</si>
  <si>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</si>
  <si>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</si>
  <si>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</si>
  <si>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</si>
  <si>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</si>
  <si>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</si>
  <si>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</si>
  <si>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</si>
  <si>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</si>
  <si>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</si>
  <si>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</si>
  <si>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</si>
  <si>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</si>
  <si>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</si>
  <si>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</si>
  <si>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</si>
  <si>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</si>
  <si>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</si>
  <si>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</si>
  <si>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</si>
  <si>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</si>
  <si>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</si>
  <si>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</si>
  <si>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</si>
  <si>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</si>
  <si>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</si>
  <si>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</si>
  <si>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</si>
  <si>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</si>
  <si>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</si>
  <si>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</si>
  <si>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</si>
  <si>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</si>
  <si>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</si>
  <si>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</si>
  <si>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</si>
  <si>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</si>
  <si>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</si>
  <si>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</si>
  <si>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</si>
  <si>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</si>
  <si>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</si>
  <si>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</si>
  <si>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</si>
  <si>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</si>
  <si>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</si>
  <si>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</si>
  <si>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</si>
  <si>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</si>
  <si>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</si>
  <si>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</si>
  <si>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</si>
  <si>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</si>
  <si>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</si>
  <si>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</si>
  <si>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</si>
  <si>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</si>
  <si>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</si>
  <si>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</si>
  <si>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</si>
  <si>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</si>
  <si>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</si>
  <si>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</si>
  <si>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</si>
  <si>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</si>
  <si>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ALBANY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</si>
</sst>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75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5</v>
      </c>
      <c r="C2" s="21">
        <v>5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54787.360000000001</v>
      </c>
      <c r="G9" s="18"/>
      <c r="H9" s="18">
        <v>0</v>
      </c>
      <c r="I9" s="18"/>
      <c r="J9" s="67">
        <f>SUM(I439)</f>
        <v>65701.259999999995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v>546.78</v>
      </c>
      <c r="G12" s="18"/>
      <c r="H12" s="18"/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/>
      <c r="G13" s="18"/>
      <c r="H13" s="18">
        <v>546.78</v>
      </c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11089</v>
      </c>
      <c r="G14" s="18"/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/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66423.14</v>
      </c>
      <c r="G19" s="41">
        <f>SUM(G9:G18)</f>
        <v>0</v>
      </c>
      <c r="H19" s="41">
        <f>SUM(H9:H18)</f>
        <v>546.78</v>
      </c>
      <c r="I19" s="41">
        <f>SUM(I9:I18)</f>
        <v>0</v>
      </c>
      <c r="J19" s="41">
        <f>SUM(J9:J18)</f>
        <v>65701.259999999995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/>
      <c r="G22" s="18"/>
      <c r="H22" s="18">
        <v>546.78</v>
      </c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665</v>
      </c>
      <c r="G24" s="18"/>
      <c r="H24" s="18"/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/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/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>
        <v>19755.89</v>
      </c>
      <c r="G30" s="18"/>
      <c r="H30" s="18"/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20420.89</v>
      </c>
      <c r="G32" s="41">
        <f>SUM(G22:G31)</f>
        <v>0</v>
      </c>
      <c r="H32" s="41">
        <f>SUM(H22:H31)</f>
        <v>546.78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/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/>
      <c r="H48" s="18"/>
      <c r="I48" s="18"/>
      <c r="J48" s="13">
        <f>SUM(I459)</f>
        <v>65701.259999999995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46002.25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46002.25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65701.259999999995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66423.14</v>
      </c>
      <c r="G52" s="41">
        <f>G51+G32</f>
        <v>0</v>
      </c>
      <c r="H52" s="41">
        <f>H51+H32</f>
        <v>546.78</v>
      </c>
      <c r="I52" s="41">
        <f>I51+I32</f>
        <v>0</v>
      </c>
      <c r="J52" s="41">
        <f>J51+J32</f>
        <v>65701.259999999995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818257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>
        <v>50000</v>
      </c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868257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/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/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0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176.31</v>
      </c>
      <c r="G96" s="18"/>
      <c r="H96" s="18"/>
      <c r="I96" s="18"/>
      <c r="J96" s="18">
        <v>11.63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/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/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/>
      <c r="G110" s="18"/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176.31</v>
      </c>
      <c r="G111" s="41">
        <f>SUM(G96:G110)</f>
        <v>0</v>
      </c>
      <c r="H111" s="41">
        <f>SUM(H96:H110)</f>
        <v>0</v>
      </c>
      <c r="I111" s="41">
        <f>SUM(I96:I110)</f>
        <v>0</v>
      </c>
      <c r="J111" s="41">
        <f>SUM(J96:J110)</f>
        <v>11.63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868433.31</v>
      </c>
      <c r="G112" s="41">
        <f>G60+G111</f>
        <v>0</v>
      </c>
      <c r="H112" s="41">
        <f>H60+H79+H94+H111</f>
        <v>0</v>
      </c>
      <c r="I112" s="41">
        <f>I60+I111</f>
        <v>0</v>
      </c>
      <c r="J112" s="41">
        <f>J60+J111</f>
        <v>11.63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488913.09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244335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/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733248.09000000008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/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/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/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0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733248.09000000008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/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/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/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>
        <v>15946.78</v>
      </c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19214.080000000002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19214.080000000002</v>
      </c>
      <c r="G162" s="41">
        <f>SUM(G150:G161)</f>
        <v>0</v>
      </c>
      <c r="H162" s="41">
        <f>SUM(H150:H161)</f>
        <v>15946.78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>
        <v>21527.72</v>
      </c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40741.800000000003</v>
      </c>
      <c r="G169" s="41">
        <f>G147+G162+SUM(G163:G168)</f>
        <v>0</v>
      </c>
      <c r="H169" s="41">
        <f>H147+H162+SUM(H163:H168)</f>
        <v>15946.78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/>
      <c r="H179" s="18"/>
      <c r="I179" s="18"/>
      <c r="J179" s="18">
        <v>15000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15000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>
        <v>50000</v>
      </c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50000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50000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15000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1692423.2000000002</v>
      </c>
      <c r="G193" s="47">
        <f>G112+G140+G169+G192</f>
        <v>0</v>
      </c>
      <c r="H193" s="47">
        <f>H112+H140+H169+H192</f>
        <v>15946.78</v>
      </c>
      <c r="I193" s="47">
        <f>I112+I140+I169+I192</f>
        <v>0</v>
      </c>
      <c r="J193" s="47">
        <f>J112+J140+J192</f>
        <v>15011.63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/>
      <c r="G197" s="18"/>
      <c r="H197" s="18">
        <v>719406</v>
      </c>
      <c r="I197" s="18"/>
      <c r="J197" s="18"/>
      <c r="K197" s="18"/>
      <c r="L197" s="19">
        <f>SUM(F197:K197)</f>
        <v>719406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/>
      <c r="G198" s="18"/>
      <c r="H198" s="18">
        <v>162894.79999999999</v>
      </c>
      <c r="I198" s="18"/>
      <c r="J198" s="18"/>
      <c r="K198" s="18"/>
      <c r="L198" s="19">
        <f>SUM(F198:K198)</f>
        <v>162894.79999999999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/>
      <c r="G202" s="18"/>
      <c r="H202" s="18">
        <v>27940.31</v>
      </c>
      <c r="I202" s="18"/>
      <c r="J202" s="18"/>
      <c r="K202" s="18"/>
      <c r="L202" s="19">
        <f t="shared" ref="L202:L208" si="0">SUM(F202:K202)</f>
        <v>27940.31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/>
      <c r="G204" s="18"/>
      <c r="H204" s="18">
        <v>18225.55</v>
      </c>
      <c r="I204" s="18"/>
      <c r="J204" s="18"/>
      <c r="K204" s="18"/>
      <c r="L204" s="19">
        <f t="shared" si="0"/>
        <v>18225.55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>
        <v>84710.1</v>
      </c>
      <c r="I208" s="18"/>
      <c r="J208" s="18"/>
      <c r="K208" s="18"/>
      <c r="L208" s="19">
        <f t="shared" si="0"/>
        <v>84710.1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0</v>
      </c>
      <c r="G211" s="41">
        <f t="shared" si="1"/>
        <v>0</v>
      </c>
      <c r="H211" s="41">
        <f t="shared" si="1"/>
        <v>1013176.7600000001</v>
      </c>
      <c r="I211" s="41">
        <f t="shared" si="1"/>
        <v>0</v>
      </c>
      <c r="J211" s="41">
        <f t="shared" si="1"/>
        <v>0</v>
      </c>
      <c r="K211" s="41">
        <f t="shared" si="1"/>
        <v>0</v>
      </c>
      <c r="L211" s="41">
        <f t="shared" si="1"/>
        <v>1013176.7600000001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>
        <v>212987</v>
      </c>
      <c r="I215" s="18"/>
      <c r="J215" s="18"/>
      <c r="K215" s="18"/>
      <c r="L215" s="19">
        <f>SUM(F215:K215)</f>
        <v>212987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>
        <v>0</v>
      </c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>
        <v>0</v>
      </c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/>
      <c r="G222" s="18"/>
      <c r="H222" s="18">
        <v>5793.34</v>
      </c>
      <c r="I222" s="18"/>
      <c r="J222" s="18"/>
      <c r="K222" s="18"/>
      <c r="L222" s="19">
        <f t="shared" si="2"/>
        <v>5793.34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>
        <v>27157.55</v>
      </c>
      <c r="I226" s="18"/>
      <c r="J226" s="18"/>
      <c r="K226" s="18"/>
      <c r="L226" s="19">
        <f t="shared" si="2"/>
        <v>27157.55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245937.88999999998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245937.88999999998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/>
      <c r="G233" s="18"/>
      <c r="H233" s="18">
        <v>309477</v>
      </c>
      <c r="I233" s="18"/>
      <c r="J233" s="18"/>
      <c r="K233" s="18"/>
      <c r="L233" s="19">
        <f>SUM(F233:K233)</f>
        <v>309477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/>
      <c r="G234" s="18"/>
      <c r="H234" s="18">
        <v>52767.44</v>
      </c>
      <c r="I234" s="18"/>
      <c r="J234" s="18"/>
      <c r="K234" s="18"/>
      <c r="L234" s="19">
        <f>SUM(F234:K234)</f>
        <v>52767.44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/>
      <c r="G238" s="18"/>
      <c r="H238" s="18">
        <v>0</v>
      </c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/>
      <c r="G240" s="18"/>
      <c r="H240" s="18">
        <v>7296.48</v>
      </c>
      <c r="I240" s="18"/>
      <c r="J240" s="18"/>
      <c r="K240" s="18"/>
      <c r="L240" s="19">
        <f t="shared" si="4"/>
        <v>7296.48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>
        <v>30907.55</v>
      </c>
      <c r="I244" s="18"/>
      <c r="J244" s="18"/>
      <c r="K244" s="18"/>
      <c r="L244" s="19">
        <f t="shared" si="4"/>
        <v>30907.55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400448.47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400448.47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0</v>
      </c>
      <c r="G257" s="41">
        <f t="shared" si="8"/>
        <v>0</v>
      </c>
      <c r="H257" s="41">
        <f t="shared" si="8"/>
        <v>1659563.12</v>
      </c>
      <c r="I257" s="41">
        <f t="shared" si="8"/>
        <v>0</v>
      </c>
      <c r="J257" s="41">
        <f t="shared" si="8"/>
        <v>0</v>
      </c>
      <c r="K257" s="41">
        <f t="shared" si="8"/>
        <v>0</v>
      </c>
      <c r="L257" s="41">
        <f t="shared" si="8"/>
        <v>1659563.12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15000</v>
      </c>
      <c r="L266" s="19">
        <f t="shared" si="9"/>
        <v>15000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15000</v>
      </c>
      <c r="L270" s="41">
        <f t="shared" si="9"/>
        <v>15000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0</v>
      </c>
      <c r="G271" s="42">
        <f t="shared" si="11"/>
        <v>0</v>
      </c>
      <c r="H271" s="42">
        <f t="shared" si="11"/>
        <v>1659563.12</v>
      </c>
      <c r="I271" s="42">
        <f t="shared" si="11"/>
        <v>0</v>
      </c>
      <c r="J271" s="42">
        <f t="shared" si="11"/>
        <v>0</v>
      </c>
      <c r="K271" s="42">
        <f t="shared" si="11"/>
        <v>15000</v>
      </c>
      <c r="L271" s="42">
        <f t="shared" si="11"/>
        <v>1674563.12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/>
      <c r="G277" s="18"/>
      <c r="H277" s="18">
        <v>15400</v>
      </c>
      <c r="I277" s="18"/>
      <c r="J277" s="18"/>
      <c r="K277" s="18"/>
      <c r="L277" s="19">
        <f>SUM(F277:K277)</f>
        <v>15400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>
        <v>546.78</v>
      </c>
      <c r="I281" s="18"/>
      <c r="J281" s="18"/>
      <c r="K281" s="18"/>
      <c r="L281" s="19">
        <f t="shared" ref="L281:L287" si="12">SUM(F281:K281)</f>
        <v>546.78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15946.78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15946.78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15946.78</v>
      </c>
      <c r="I338" s="41">
        <f t="shared" si="20"/>
        <v>0</v>
      </c>
      <c r="J338" s="41">
        <f t="shared" si="20"/>
        <v>0</v>
      </c>
      <c r="K338" s="41">
        <f t="shared" si="20"/>
        <v>0</v>
      </c>
      <c r="L338" s="41">
        <f t="shared" si="20"/>
        <v>15946.78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0</v>
      </c>
      <c r="G352" s="41">
        <f>G338</f>
        <v>0</v>
      </c>
      <c r="H352" s="41">
        <f>H338</f>
        <v>15946.78</v>
      </c>
      <c r="I352" s="41">
        <f>I338</f>
        <v>0</v>
      </c>
      <c r="J352" s="41">
        <f>J338</f>
        <v>0</v>
      </c>
      <c r="K352" s="47">
        <f>K338+K351</f>
        <v>0</v>
      </c>
      <c r="L352" s="41">
        <f>L338+L351</f>
        <v>15946.78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0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0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/>
      <c r="G367" s="18"/>
      <c r="H367" s="18"/>
      <c r="I367" s="56">
        <f>SUM(F367:H367)</f>
        <v>0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/>
      <c r="G368" s="63"/>
      <c r="H368" s="63"/>
      <c r="I368" s="56">
        <f>SUM(F368:H368)</f>
        <v>0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/>
      <c r="I396" s="18"/>
      <c r="J396" s="24" t="s">
        <v>288</v>
      </c>
      <c r="K396" s="24" t="s">
        <v>288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>
        <v>15000</v>
      </c>
      <c r="H397" s="18">
        <v>6.26</v>
      </c>
      <c r="I397" s="18"/>
      <c r="J397" s="24" t="s">
        <v>288</v>
      </c>
      <c r="K397" s="24" t="s">
        <v>288</v>
      </c>
      <c r="L397" s="56">
        <f t="shared" si="26"/>
        <v>15006.26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>
        <v>0</v>
      </c>
      <c r="H398" s="18">
        <v>5.37</v>
      </c>
      <c r="I398" s="18"/>
      <c r="J398" s="24" t="s">
        <v>288</v>
      </c>
      <c r="K398" s="24" t="s">
        <v>288</v>
      </c>
      <c r="L398" s="56">
        <f t="shared" si="26"/>
        <v>5.37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/>
      <c r="J400" s="24" t="s">
        <v>288</v>
      </c>
      <c r="K400" s="24" t="s">
        <v>288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15000</v>
      </c>
      <c r="H401" s="47">
        <f>SUM(H395:H400)</f>
        <v>11.629999999999999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15011.630000000001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15000</v>
      </c>
      <c r="H408" s="47">
        <f>H393+H401+H407</f>
        <v>11.629999999999999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15011.630000000001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>
        <v>50000</v>
      </c>
      <c r="L423" s="56">
        <f t="shared" si="29"/>
        <v>50000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50000</v>
      </c>
      <c r="L427" s="47">
        <f t="shared" si="30"/>
        <v>50000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50000</v>
      </c>
      <c r="L434" s="47">
        <f t="shared" si="32"/>
        <v>50000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>
        <v>65701.259999999995</v>
      </c>
      <c r="H439" s="18"/>
      <c r="I439" s="56">
        <f t="shared" ref="I439:I445" si="33">SUM(F439:H439)</f>
        <v>65701.259999999995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0</v>
      </c>
      <c r="G446" s="13">
        <f>SUM(G439:G445)</f>
        <v>65701.259999999995</v>
      </c>
      <c r="H446" s="13">
        <f>SUM(H439:H445)</f>
        <v>0</v>
      </c>
      <c r="I446" s="13">
        <f>SUM(I439:I445)</f>
        <v>65701.259999999995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/>
      <c r="G459" s="18">
        <v>65701.259999999995</v>
      </c>
      <c r="H459" s="18"/>
      <c r="I459" s="56">
        <f t="shared" si="34"/>
        <v>65701.259999999995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0</v>
      </c>
      <c r="G460" s="83">
        <f>SUM(G454:G459)</f>
        <v>65701.259999999995</v>
      </c>
      <c r="H460" s="83">
        <f>SUM(H454:H459)</f>
        <v>0</v>
      </c>
      <c r="I460" s="83">
        <f>SUM(I454:I459)</f>
        <v>65701.259999999995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0</v>
      </c>
      <c r="G461" s="42">
        <f>G452+G460</f>
        <v>65701.259999999995</v>
      </c>
      <c r="H461" s="42">
        <f>H452+H460</f>
        <v>0</v>
      </c>
      <c r="I461" s="42">
        <f>I452+I460</f>
        <v>65701.259999999995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28142.17</v>
      </c>
      <c r="G465" s="18"/>
      <c r="H465" s="18">
        <v>0</v>
      </c>
      <c r="I465" s="18"/>
      <c r="J465" s="18">
        <v>100689.63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1692423.2</v>
      </c>
      <c r="G468" s="18"/>
      <c r="H468" s="18">
        <v>15946.78</v>
      </c>
      <c r="I468" s="18"/>
      <c r="J468" s="18">
        <v>15011.63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1692423.2</v>
      </c>
      <c r="G470" s="53">
        <f>SUM(G468:G469)</f>
        <v>0</v>
      </c>
      <c r="H470" s="53">
        <f>SUM(H468:H469)</f>
        <v>15946.78</v>
      </c>
      <c r="I470" s="53">
        <f>SUM(I468:I469)</f>
        <v>0</v>
      </c>
      <c r="J470" s="53">
        <f>SUM(J468:J469)</f>
        <v>15011.63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1674563.12</v>
      </c>
      <c r="G472" s="18"/>
      <c r="H472" s="18">
        <v>15946.78</v>
      </c>
      <c r="I472" s="18"/>
      <c r="J472" s="18">
        <v>50000</v>
      </c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1674563.12</v>
      </c>
      <c r="G474" s="53">
        <f>SUM(G472:G473)</f>
        <v>0</v>
      </c>
      <c r="H474" s="53">
        <f>SUM(H472:H473)</f>
        <v>15946.78</v>
      </c>
      <c r="I474" s="53">
        <f>SUM(I472:I473)</f>
        <v>0</v>
      </c>
      <c r="J474" s="53">
        <f>SUM(J472:J473)</f>
        <v>50000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46002.249999999767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65701.260000000009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/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/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/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/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/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/>
      <c r="G521" s="18"/>
      <c r="H521" s="18">
        <v>178294.8</v>
      </c>
      <c r="I521" s="18"/>
      <c r="J521" s="18"/>
      <c r="K521" s="18"/>
      <c r="L521" s="88">
        <f>SUM(F521:K521)</f>
        <v>178294.8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/>
      <c r="G522" s="18"/>
      <c r="H522" s="18">
        <v>0</v>
      </c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/>
      <c r="G523" s="18"/>
      <c r="H523" s="18">
        <v>52767.44</v>
      </c>
      <c r="I523" s="18"/>
      <c r="J523" s="18"/>
      <c r="K523" s="18"/>
      <c r="L523" s="88">
        <f>SUM(F523:K523)</f>
        <v>52767.44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0</v>
      </c>
      <c r="G524" s="108">
        <f t="shared" ref="G524:L524" si="36">SUM(G521:G523)</f>
        <v>0</v>
      </c>
      <c r="H524" s="108">
        <f t="shared" si="36"/>
        <v>231062.24</v>
      </c>
      <c r="I524" s="108">
        <f t="shared" si="36"/>
        <v>0</v>
      </c>
      <c r="J524" s="108">
        <f t="shared" si="36"/>
        <v>0</v>
      </c>
      <c r="K524" s="108">
        <f t="shared" si="36"/>
        <v>0</v>
      </c>
      <c r="L524" s="89">
        <f t="shared" si="36"/>
        <v>231062.24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/>
      <c r="G526" s="18"/>
      <c r="H526" s="18">
        <v>28487.09</v>
      </c>
      <c r="I526" s="18"/>
      <c r="J526" s="18"/>
      <c r="K526" s="18"/>
      <c r="L526" s="88">
        <f>SUM(F526:K526)</f>
        <v>28487.09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>
        <v>0</v>
      </c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/>
      <c r="H528" s="18">
        <v>0</v>
      </c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28487.09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28487.09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/>
      <c r="G531" s="18"/>
      <c r="H531" s="18">
        <v>2378.29</v>
      </c>
      <c r="I531" s="18"/>
      <c r="J531" s="18"/>
      <c r="K531" s="18"/>
      <c r="L531" s="88">
        <f>SUM(F531:K531)</f>
        <v>2378.29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>
        <v>755.98</v>
      </c>
      <c r="I532" s="18"/>
      <c r="J532" s="18"/>
      <c r="K532" s="18"/>
      <c r="L532" s="88">
        <f>SUM(F532:K532)</f>
        <v>755.98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/>
      <c r="G533" s="18"/>
      <c r="H533" s="18">
        <v>952.13</v>
      </c>
      <c r="I533" s="18"/>
      <c r="J533" s="18"/>
      <c r="K533" s="18"/>
      <c r="L533" s="88">
        <f>SUM(F533:K533)</f>
        <v>952.13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4086.4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4086.4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>
        <v>30395</v>
      </c>
      <c r="I541" s="18"/>
      <c r="J541" s="18"/>
      <c r="K541" s="18"/>
      <c r="L541" s="88">
        <f>SUM(F541:K541)</f>
        <v>30395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>
        <v>0</v>
      </c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>
        <v>3750</v>
      </c>
      <c r="I543" s="18"/>
      <c r="J543" s="18"/>
      <c r="K543" s="18"/>
      <c r="L543" s="88">
        <f>SUM(F543:K543)</f>
        <v>3750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34145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34145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0</v>
      </c>
      <c r="G545" s="89">
        <f t="shared" ref="G545:L545" si="41">G524+G529+G534+G539+G544</f>
        <v>0</v>
      </c>
      <c r="H545" s="89">
        <f t="shared" si="41"/>
        <v>297780.73</v>
      </c>
      <c r="I545" s="89">
        <f t="shared" si="41"/>
        <v>0</v>
      </c>
      <c r="J545" s="89">
        <f t="shared" si="41"/>
        <v>0</v>
      </c>
      <c r="K545" s="89">
        <f t="shared" si="41"/>
        <v>0</v>
      </c>
      <c r="L545" s="89">
        <f t="shared" si="41"/>
        <v>297780.73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178294.8</v>
      </c>
      <c r="G549" s="87">
        <f>L526</f>
        <v>28487.09</v>
      </c>
      <c r="H549" s="87">
        <f>L531</f>
        <v>2378.29</v>
      </c>
      <c r="I549" s="87">
        <f>L536</f>
        <v>0</v>
      </c>
      <c r="J549" s="87">
        <f>L541</f>
        <v>30395</v>
      </c>
      <c r="K549" s="87">
        <f>SUM(F549:J549)</f>
        <v>239555.18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0</v>
      </c>
      <c r="G550" s="87">
        <f>L527</f>
        <v>0</v>
      </c>
      <c r="H550" s="87">
        <f>L532</f>
        <v>755.98</v>
      </c>
      <c r="I550" s="87">
        <f>L537</f>
        <v>0</v>
      </c>
      <c r="J550" s="87">
        <f>L542</f>
        <v>0</v>
      </c>
      <c r="K550" s="87">
        <f>SUM(F550:J550)</f>
        <v>755.98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52767.44</v>
      </c>
      <c r="G551" s="87">
        <f>L528</f>
        <v>0</v>
      </c>
      <c r="H551" s="87">
        <f>L533</f>
        <v>952.13</v>
      </c>
      <c r="I551" s="87">
        <f>L538</f>
        <v>0</v>
      </c>
      <c r="J551" s="87">
        <f>L543</f>
        <v>3750</v>
      </c>
      <c r="K551" s="87">
        <f>SUM(F551:J551)</f>
        <v>57469.57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231062.24</v>
      </c>
      <c r="G552" s="89">
        <f t="shared" si="42"/>
        <v>28487.09</v>
      </c>
      <c r="H552" s="89">
        <f t="shared" si="42"/>
        <v>4086.4</v>
      </c>
      <c r="I552" s="89">
        <f t="shared" si="42"/>
        <v>0</v>
      </c>
      <c r="J552" s="89">
        <f t="shared" si="42"/>
        <v>34145</v>
      </c>
      <c r="K552" s="89">
        <f t="shared" si="42"/>
        <v>297780.73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>
        <v>719406</v>
      </c>
      <c r="G575" s="18">
        <v>212987</v>
      </c>
      <c r="H575" s="18">
        <v>309477</v>
      </c>
      <c r="I575" s="87">
        <f>SUM(F575:H575)</f>
        <v>1241870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>
        <v>64146.8</v>
      </c>
      <c r="G579" s="18">
        <v>0</v>
      </c>
      <c r="H579" s="18">
        <v>0</v>
      </c>
      <c r="I579" s="87">
        <f t="shared" si="47"/>
        <v>64146.8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>
        <v>78098</v>
      </c>
      <c r="G582" s="18">
        <v>0</v>
      </c>
      <c r="H582" s="18">
        <v>52767.44</v>
      </c>
      <c r="I582" s="87">
        <f t="shared" si="47"/>
        <v>130865.44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54315.1</v>
      </c>
      <c r="I591" s="18">
        <v>27157.55</v>
      </c>
      <c r="J591" s="18">
        <v>27157.55</v>
      </c>
      <c r="K591" s="104">
        <f t="shared" ref="K591:K597" si="48">SUM(H591:J591)</f>
        <v>108630.2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30395</v>
      </c>
      <c r="I592" s="18">
        <v>0</v>
      </c>
      <c r="J592" s="18">
        <v>3750</v>
      </c>
      <c r="K592" s="104">
        <f t="shared" si="48"/>
        <v>34145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84710.1</v>
      </c>
      <c r="I598" s="108">
        <f>SUM(I591:I597)</f>
        <v>27157.55</v>
      </c>
      <c r="J598" s="108">
        <f>SUM(J591:J597)</f>
        <v>30907.55</v>
      </c>
      <c r="K598" s="108">
        <f>SUM(K591:K597)</f>
        <v>142775.20000000001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/>
      <c r="I604" s="18"/>
      <c r="J604" s="18"/>
      <c r="K604" s="104">
        <f>SUM(H604:J604)</f>
        <v>0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0</v>
      </c>
      <c r="I605" s="108">
        <f>SUM(I602:I604)</f>
        <v>0</v>
      </c>
      <c r="J605" s="108">
        <f>SUM(J602:J604)</f>
        <v>0</v>
      </c>
      <c r="K605" s="108">
        <f>SUM(K602:K604)</f>
        <v>0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66423.14</v>
      </c>
      <c r="H617" s="109">
        <f>SUM(F52)</f>
        <v>66423.14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0</v>
      </c>
      <c r="H618" s="109">
        <f>SUM(G52)</f>
        <v>0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546.78</v>
      </c>
      <c r="H619" s="109">
        <f>SUM(H52)</f>
        <v>546.78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65701.259999999995</v>
      </c>
      <c r="H621" s="109">
        <f>SUM(J52)</f>
        <v>65701.259999999995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46002.25</v>
      </c>
      <c r="H622" s="109">
        <f>F476</f>
        <v>46002.249999999767</v>
      </c>
      <c r="I622" s="121" t="s">
        <v>101</v>
      </c>
      <c r="J622" s="109">
        <f t="shared" ref="J622:J655" si="50">G622-H622</f>
        <v>2.3283064365386963E-10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65701.259999999995</v>
      </c>
      <c r="H626" s="109">
        <f>J476</f>
        <v>65701.260000000009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1692423.2000000002</v>
      </c>
      <c r="H627" s="104">
        <f>SUM(F468)</f>
        <v>1692423.2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0</v>
      </c>
      <c r="H628" s="104">
        <f>SUM(G468)</f>
        <v>0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15946.78</v>
      </c>
      <c r="H629" s="104">
        <f>SUM(H468)</f>
        <v>15946.78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15011.63</v>
      </c>
      <c r="H631" s="104">
        <f>SUM(J468)</f>
        <v>15011.63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1674563.12</v>
      </c>
      <c r="H632" s="104">
        <f>SUM(F472)</f>
        <v>1674563.12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15946.78</v>
      </c>
      <c r="H633" s="104">
        <f>SUM(H472)</f>
        <v>15946.78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0</v>
      </c>
      <c r="H635" s="104">
        <f>SUM(G472)</f>
        <v>0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15011.630000000001</v>
      </c>
      <c r="H637" s="164">
        <f>SUM(J468)</f>
        <v>15011.63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50000</v>
      </c>
      <c r="H638" s="164">
        <f>SUM(J472)</f>
        <v>50000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65701.259999999995</v>
      </c>
      <c r="H640" s="104">
        <f>SUM(G461)</f>
        <v>65701.259999999995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65701.259999999995</v>
      </c>
      <c r="H642" s="104">
        <f>SUM(I461)</f>
        <v>65701.259999999995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11.63</v>
      </c>
      <c r="H644" s="104">
        <f>H408</f>
        <v>11.629999999999999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15000</v>
      </c>
      <c r="H645" s="104">
        <f>G408</f>
        <v>15000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15011.63</v>
      </c>
      <c r="H646" s="104">
        <f>L408</f>
        <v>15011.630000000001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142775.20000000001</v>
      </c>
      <c r="H647" s="104">
        <f>L208+L226+L244</f>
        <v>142775.20000000001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0</v>
      </c>
      <c r="H648" s="104">
        <f>(J257+J338)-(J255+J336)</f>
        <v>0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84710.1</v>
      </c>
      <c r="H649" s="104">
        <f>H598</f>
        <v>84710.1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27157.55</v>
      </c>
      <c r="H650" s="104">
        <f>I598</f>
        <v>27157.55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30907.55</v>
      </c>
      <c r="H651" s="104">
        <f>J598</f>
        <v>30907.55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0</v>
      </c>
      <c r="H652" s="104">
        <f>K263+K345</f>
        <v>0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15000</v>
      </c>
      <c r="H655" s="104">
        <f>K266+K347</f>
        <v>15000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1029123.5400000002</v>
      </c>
      <c r="G660" s="19">
        <f>(L229+L309+L359)</f>
        <v>245937.88999999998</v>
      </c>
      <c r="H660" s="19">
        <f>(L247+L328+L360)</f>
        <v>400448.47</v>
      </c>
      <c r="I660" s="19">
        <f>SUM(F660:H660)</f>
        <v>1675509.9000000001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0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84710.1</v>
      </c>
      <c r="G662" s="19">
        <f>(L226+L306)-(J226+J306)</f>
        <v>27157.55</v>
      </c>
      <c r="H662" s="19">
        <f>(L244+L325)-(J244+J325)</f>
        <v>30907.55</v>
      </c>
      <c r="I662" s="19">
        <f>SUM(F662:H662)</f>
        <v>142775.20000000001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861650.8</v>
      </c>
      <c r="G663" s="199">
        <f>SUM(G575:G587)+SUM(I602:I604)+L612</f>
        <v>212987</v>
      </c>
      <c r="H663" s="199">
        <f>SUM(H575:H587)+SUM(J602:J604)+L613</f>
        <v>362244.44</v>
      </c>
      <c r="I663" s="19">
        <f>SUM(F663:H663)</f>
        <v>1436882.24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82762.64000000013</v>
      </c>
      <c r="G664" s="19">
        <f>G660-SUM(G661:G663)</f>
        <v>5793.3399999999965</v>
      </c>
      <c r="H664" s="19">
        <f>H660-SUM(H661:H663)</f>
        <v>7296.4799999999814</v>
      </c>
      <c r="I664" s="19">
        <f>I660-SUM(I661:I663)</f>
        <v>95852.460000000196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/>
      <c r="G665" s="248"/>
      <c r="H665" s="248"/>
      <c r="I665" s="19">
        <f>SUM(F665:H665)</f>
        <v>0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 t="e">
        <f>ROUND(F664/F665,2)</f>
        <v>#DIV/0!</v>
      </c>
      <c r="G667" s="19" t="e">
        <f>ROUND(G664/G665,2)</f>
        <v>#DIV/0!</v>
      </c>
      <c r="H667" s="19" t="e">
        <f>ROUND(H664/H665,2)</f>
        <v>#DIV/0!</v>
      </c>
      <c r="I667" s="19" t="e">
        <f>ROUND(I664/I665,2)</f>
        <v>#DIV/0!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>
        <v>-82762.64</v>
      </c>
      <c r="G669" s="18">
        <v>-5793.34</v>
      </c>
      <c r="H669" s="18">
        <v>-7296.48</v>
      </c>
      <c r="I669" s="19">
        <f>SUM(F669:H669)</f>
        <v>-95852.459999999992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 t="e">
        <f>ROUND((F664+F669)/(F665+F670),2)</f>
        <v>#DIV/0!</v>
      </c>
      <c r="G672" s="19" t="e">
        <f>ROUND((G664+G669)/(G665+G670),2)</f>
        <v>#DIV/0!</v>
      </c>
      <c r="H672" s="19" t="e">
        <f>ROUND((H664+H669)/(H665+H670),2)</f>
        <v>#DIV/0!</v>
      </c>
      <c r="I672" s="19" t="e">
        <f>ROUND((I664+I669)/(I665+I670),2)</f>
        <v>#DIV/0!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B4" sqref="B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ALBANY SCHOOL DISTRICT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0</v>
      </c>
      <c r="C9" s="229">
        <f>'DOE25'!G197+'DOE25'!G215+'DOE25'!G233+'DOE25'!G276+'DOE25'!G295+'DOE25'!G314</f>
        <v>0</v>
      </c>
    </row>
    <row r="10" spans="1:3" x14ac:dyDescent="0.2">
      <c r="A10" t="s">
        <v>778</v>
      </c>
      <c r="B10" s="240"/>
      <c r="C10" s="240"/>
    </row>
    <row r="11" spans="1:3" x14ac:dyDescent="0.2">
      <c r="A11" t="s">
        <v>779</v>
      </c>
      <c r="B11" s="240"/>
      <c r="C11" s="240"/>
    </row>
    <row r="12" spans="1:3" x14ac:dyDescent="0.2">
      <c r="A12" t="s">
        <v>780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0</v>
      </c>
      <c r="C13" s="231">
        <f>SUM(C10:C12)</f>
        <v>0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0</v>
      </c>
      <c r="C18" s="229">
        <f>'DOE25'!G198+'DOE25'!G216+'DOE25'!G234+'DOE25'!G277+'DOE25'!G296+'DOE25'!G315</f>
        <v>0</v>
      </c>
    </row>
    <row r="19" spans="1:3" x14ac:dyDescent="0.2">
      <c r="A19" t="s">
        <v>778</v>
      </c>
      <c r="B19" s="240"/>
      <c r="C19" s="240"/>
    </row>
    <row r="20" spans="1:3" x14ac:dyDescent="0.2">
      <c r="A20" t="s">
        <v>779</v>
      </c>
      <c r="B20" s="240"/>
      <c r="C20" s="240"/>
    </row>
    <row r="21" spans="1:3" x14ac:dyDescent="0.2">
      <c r="A21" t="s">
        <v>780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0</v>
      </c>
      <c r="C22" s="231">
        <f>SUM(C19:C21)</f>
        <v>0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778</v>
      </c>
      <c r="B37" s="240"/>
      <c r="C37" s="240"/>
    </row>
    <row r="38" spans="1:3" x14ac:dyDescent="0.2">
      <c r="A38" t="s">
        <v>779</v>
      </c>
      <c r="B38" s="240"/>
      <c r="C38" s="240"/>
    </row>
    <row r="39" spans="1:3" x14ac:dyDescent="0.2">
      <c r="A39" t="s">
        <v>780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25" sqref="D25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ALBANY SCHOOL DISTRICT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1457532.24</v>
      </c>
      <c r="D5" s="20">
        <f>SUM('DOE25'!L197:L200)+SUM('DOE25'!L215:L218)+SUM('DOE25'!L233:L236)-F5-G5</f>
        <v>1457532.24</v>
      </c>
      <c r="E5" s="243"/>
      <c r="F5" s="255">
        <f>SUM('DOE25'!J197:J200)+SUM('DOE25'!J215:J218)+SUM('DOE25'!J233:J236)</f>
        <v>0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800</v>
      </c>
      <c r="C6" s="245">
        <f t="shared" si="0"/>
        <v>27940.31</v>
      </c>
      <c r="D6" s="20">
        <f>'DOE25'!L202+'DOE25'!L220+'DOE25'!L238-F6-G6</f>
        <v>27940.31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833</v>
      </c>
      <c r="C7" s="245">
        <f t="shared" si="0"/>
        <v>0</v>
      </c>
      <c r="D7" s="20">
        <f>'DOE25'!L203+'DOE25'!L221+'DOE25'!L239-F7-G7</f>
        <v>0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801</v>
      </c>
      <c r="C8" s="245">
        <f t="shared" si="0"/>
        <v>19611.43</v>
      </c>
      <c r="D8" s="243"/>
      <c r="E8" s="20">
        <f>'DOE25'!L204+'DOE25'!L222+'DOE25'!L240-F8-G8-D9-D11</f>
        <v>19611.43</v>
      </c>
      <c r="F8" s="255">
        <f>'DOE25'!J204+'DOE25'!J222+'DOE25'!J240</f>
        <v>0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817</v>
      </c>
      <c r="C9" s="245">
        <f t="shared" si="0"/>
        <v>5124.37</v>
      </c>
      <c r="D9" s="244">
        <v>5124.37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3000</v>
      </c>
      <c r="D10" s="243"/>
      <c r="E10" s="244">
        <v>3000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6579.57</v>
      </c>
      <c r="D11" s="244">
        <v>6579.57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0</v>
      </c>
      <c r="D12" s="20">
        <f>'DOE25'!L205+'DOE25'!L223+'DOE25'!L241-F12-G12</f>
        <v>0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0</v>
      </c>
      <c r="D14" s="20">
        <f>'DOE25'!L207+'DOE25'!L225+'DOE25'!L243-F14-G14</f>
        <v>0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142775.20000000001</v>
      </c>
      <c r="D15" s="20">
        <f>'DOE25'!L208+'DOE25'!L226+'DOE25'!L244-F15-G15</f>
        <v>142775.20000000001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0</v>
      </c>
      <c r="D29" s="20">
        <f>'DOE25'!L358+'DOE25'!L359+'DOE25'!L360-'DOE25'!I367-F29-G29</f>
        <v>0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15946.78</v>
      </c>
      <c r="D31" s="20">
        <f>'DOE25'!L290+'DOE25'!L309+'DOE25'!L328+'DOE25'!L333+'DOE25'!L334+'DOE25'!L335-F31-G31</f>
        <v>15946.78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1655898.4700000002</v>
      </c>
      <c r="E33" s="246">
        <f>SUM(E5:E31)</f>
        <v>22611.43</v>
      </c>
      <c r="F33" s="246">
        <f>SUM(F5:F31)</f>
        <v>0</v>
      </c>
      <c r="G33" s="246">
        <f>SUM(G5:G31)</f>
        <v>0</v>
      </c>
      <c r="H33" s="246">
        <f>SUM(H5:H31)</f>
        <v>0</v>
      </c>
    </row>
    <row r="35" spans="2:8" ht="12" thickBot="1" x14ac:dyDescent="0.25">
      <c r="B35" s="253" t="s">
        <v>846</v>
      </c>
      <c r="D35" s="254">
        <f>E33</f>
        <v>22611.43</v>
      </c>
      <c r="E35" s="249"/>
    </row>
    <row r="36" spans="2:8" ht="12" thickTop="1" x14ac:dyDescent="0.2">
      <c r="B36" t="s">
        <v>814</v>
      </c>
      <c r="D36" s="20">
        <f>D33</f>
        <v>1655898.4700000002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6" sqref="A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ALBANY SCHOOL DISTRICT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54787.360000000001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65701.259999999995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546.78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546.78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11089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66423.14</v>
      </c>
      <c r="D18" s="41">
        <f>SUM(D8:D17)</f>
        <v>0</v>
      </c>
      <c r="E18" s="41">
        <f>SUM(E8:E17)</f>
        <v>546.78</v>
      </c>
      <c r="F18" s="41">
        <f>SUM(F8:F17)</f>
        <v>0</v>
      </c>
      <c r="G18" s="41">
        <f>SUM(G8:G17)</f>
        <v>65701.259999999995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546.78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665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19755.89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20420.89</v>
      </c>
      <c r="D31" s="41">
        <f>SUM(D21:D30)</f>
        <v>0</v>
      </c>
      <c r="E31" s="41">
        <f>SUM(E21:E30)</f>
        <v>546.78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65701.259999999995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46002.25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46002.25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65701.259999999995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66423.14</v>
      </c>
      <c r="D51" s="41">
        <f>D50+D31</f>
        <v>0</v>
      </c>
      <c r="E51" s="41">
        <f>E50+E31</f>
        <v>546.78</v>
      </c>
      <c r="F51" s="41">
        <f>F50+F31</f>
        <v>0</v>
      </c>
      <c r="G51" s="41">
        <f>G50+G31</f>
        <v>65701.259999999995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868257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176.31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11.63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0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0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176.31</v>
      </c>
      <c r="D62" s="130">
        <f>SUM(D57:D61)</f>
        <v>0</v>
      </c>
      <c r="E62" s="130">
        <f>SUM(E57:E61)</f>
        <v>0</v>
      </c>
      <c r="F62" s="130">
        <f>SUM(F57:F61)</f>
        <v>0</v>
      </c>
      <c r="G62" s="130">
        <f>SUM(G57:G61)</f>
        <v>11.63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868433.31</v>
      </c>
      <c r="D63" s="22">
        <f>D56+D62</f>
        <v>0</v>
      </c>
      <c r="E63" s="22">
        <f>E56+E62</f>
        <v>0</v>
      </c>
      <c r="F63" s="22">
        <f>F56+F62</f>
        <v>0</v>
      </c>
      <c r="G63" s="22">
        <f>G56+G62</f>
        <v>11.63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488913.09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244335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733248.09000000008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733248.09000000008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19214.080000000002</v>
      </c>
      <c r="D88" s="95">
        <f>SUM('DOE25'!G153:G161)</f>
        <v>0</v>
      </c>
      <c r="E88" s="95">
        <f>SUM('DOE25'!H153:H161)</f>
        <v>15946.78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21527.72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40741.800000000003</v>
      </c>
      <c r="D91" s="131">
        <f>SUM(D85:D90)</f>
        <v>0</v>
      </c>
      <c r="E91" s="131">
        <f>SUM(E85:E90)</f>
        <v>15946.78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15000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50000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50000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15000</v>
      </c>
    </row>
    <row r="104" spans="1:7" ht="12.75" thickTop="1" thickBot="1" x14ac:dyDescent="0.25">
      <c r="A104" s="33" t="s">
        <v>764</v>
      </c>
      <c r="C104" s="86">
        <f>C63+C81+C91+C103</f>
        <v>1692423.2000000002</v>
      </c>
      <c r="D104" s="86">
        <f>D63+D81+D91+D103</f>
        <v>0</v>
      </c>
      <c r="E104" s="86">
        <f>E63+E81+E91+E103</f>
        <v>15946.78</v>
      </c>
      <c r="F104" s="86">
        <f>F63+F81+F91+F103</f>
        <v>0</v>
      </c>
      <c r="G104" s="86">
        <f>G63+G81+G103</f>
        <v>15011.63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1241870</v>
      </c>
      <c r="D109" s="24" t="s">
        <v>288</v>
      </c>
      <c r="E109" s="95">
        <f>('DOE25'!L276)+('DOE25'!L295)+('DOE25'!L314)</f>
        <v>0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215662.24</v>
      </c>
      <c r="D110" s="24" t="s">
        <v>288</v>
      </c>
      <c r="E110" s="95">
        <f>('DOE25'!L277)+('DOE25'!L296)+('DOE25'!L315)</f>
        <v>15400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1457532.24</v>
      </c>
      <c r="D115" s="86">
        <f>SUM(D109:D114)</f>
        <v>0</v>
      </c>
      <c r="E115" s="86">
        <f>SUM(E109:E114)</f>
        <v>15400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27940.31</v>
      </c>
      <c r="D118" s="24" t="s">
        <v>288</v>
      </c>
      <c r="E118" s="95">
        <f>+('DOE25'!L281)+('DOE25'!L300)+('DOE25'!L319)</f>
        <v>546.78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0</v>
      </c>
      <c r="D119" s="24" t="s">
        <v>288</v>
      </c>
      <c r="E119" s="95">
        <f>+('DOE25'!L282)+('DOE25'!L301)+('DOE25'!L320)</f>
        <v>0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31315.37</v>
      </c>
      <c r="D120" s="24" t="s">
        <v>288</v>
      </c>
      <c r="E120" s="95">
        <f>+('DOE25'!L283)+('DOE25'!L302)+('DOE25'!L321)</f>
        <v>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0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0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142775.20000000001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0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202030.88</v>
      </c>
      <c r="D128" s="86">
        <f>SUM(D118:D127)</f>
        <v>0</v>
      </c>
      <c r="E128" s="86">
        <f>SUM(E118:E127)</f>
        <v>546.78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50000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15011.630000000001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-11.630000000001019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15000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50000</v>
      </c>
    </row>
    <row r="145" spans="1:9" ht="12.75" thickTop="1" thickBot="1" x14ac:dyDescent="0.25">
      <c r="A145" s="33" t="s">
        <v>244</v>
      </c>
      <c r="C145" s="86">
        <f>(C115+C128+C144)</f>
        <v>1674563.12</v>
      </c>
      <c r="D145" s="86">
        <f>(D115+D128+D144)</f>
        <v>0</v>
      </c>
      <c r="E145" s="86">
        <f>(E115+E128+E144)</f>
        <v>15946.78</v>
      </c>
      <c r="F145" s="86">
        <f>(F115+F128+F144)</f>
        <v>0</v>
      </c>
      <c r="G145" s="86">
        <f>(G115+G128+G144)</f>
        <v>50000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ALBANY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0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704</v>
      </c>
      <c r="C7" s="179">
        <f>IF('DOE25'!I665+'DOE25'!I670=0,0,ROUND('DOE25'!I672,0))</f>
        <v>0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1241870</v>
      </c>
      <c r="D10" s="182">
        <f>ROUND((C10/$C$28)*100,1)</f>
        <v>74.099999999999994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231062</v>
      </c>
      <c r="D11" s="182">
        <f>ROUND((C11/$C$28)*100,1)</f>
        <v>13.8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28487</v>
      </c>
      <c r="D15" s="182">
        <f t="shared" ref="D15:D27" si="0">ROUND((C15/$C$28)*100,1)</f>
        <v>1.7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0</v>
      </c>
      <c r="D16" s="182">
        <f t="shared" si="0"/>
        <v>0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31315</v>
      </c>
      <c r="D17" s="182">
        <f t="shared" si="0"/>
        <v>1.9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0</v>
      </c>
      <c r="D18" s="182">
        <f t="shared" si="0"/>
        <v>0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0</v>
      </c>
      <c r="D20" s="182">
        <f t="shared" si="0"/>
        <v>0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142775</v>
      </c>
      <c r="D21" s="182">
        <f t="shared" si="0"/>
        <v>8.5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0</v>
      </c>
      <c r="D27" s="182">
        <f t="shared" si="0"/>
        <v>0</v>
      </c>
    </row>
    <row r="28" spans="1:4" x14ac:dyDescent="0.2">
      <c r="B28" s="187" t="s">
        <v>722</v>
      </c>
      <c r="C28" s="180">
        <f>SUM(C10:C27)</f>
        <v>1675509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728</v>
      </c>
      <c r="C30" s="180">
        <f>SUM(C28:C29)</f>
        <v>1675509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868257</v>
      </c>
      <c r="D35" s="182">
        <f t="shared" ref="D35:D40" si="1">ROUND((C35/$C$41)*100,1)</f>
        <v>52.4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187.94000000006054</v>
      </c>
      <c r="D36" s="182">
        <f t="shared" si="1"/>
        <v>0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733248</v>
      </c>
      <c r="D37" s="182">
        <f t="shared" si="1"/>
        <v>44.2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0</v>
      </c>
      <c r="D38" s="182">
        <f t="shared" si="1"/>
        <v>0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56689</v>
      </c>
      <c r="D39" s="182">
        <f t="shared" si="1"/>
        <v>3.4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1658381.94</v>
      </c>
      <c r="D41" s="184">
        <f>SUM(D35:D40)</f>
        <v>100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769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766</v>
      </c>
      <c r="B2" s="295"/>
      <c r="C2" s="295"/>
      <c r="D2" s="295"/>
      <c r="E2" s="295"/>
      <c r="F2" s="292" t="str">
        <f>'DOE25'!A2</f>
        <v>ALBANY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0" t="s">
        <v>770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847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A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2017-08-18T19:07:19Z</cp:lastPrinted>
  <dcterms:created xsi:type="dcterms:W3CDTF">1997-12-04T19:04:30Z</dcterms:created>
  <dcterms:modified xsi:type="dcterms:W3CDTF">2017-11-27T15:44:32Z</dcterms:modified>
</cp:coreProperties>
</file>