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2" i="1" l="1"/>
  <c r="H526" i="1"/>
  <c r="H521" i="1"/>
  <c r="G521" i="1"/>
  <c r="F521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H647" i="1" s="1"/>
  <c r="L226" i="1"/>
  <c r="G662" i="1" s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E110" i="2" s="1"/>
  <c r="L297" i="1"/>
  <c r="E111" i="2" s="1"/>
  <c r="L298" i="1"/>
  <c r="E112" i="2" s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112" i="1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2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F476" i="1" s="1"/>
  <c r="H622" i="1" s="1"/>
  <c r="J622" i="1" s="1"/>
  <c r="G470" i="1"/>
  <c r="H470" i="1"/>
  <c r="I470" i="1"/>
  <c r="I476" i="1" s="1"/>
  <c r="H625" i="1" s="1"/>
  <c r="J625" i="1" s="1"/>
  <c r="J470" i="1"/>
  <c r="F474" i="1"/>
  <c r="G474" i="1"/>
  <c r="G476" i="1" s="1"/>
  <c r="H623" i="1" s="1"/>
  <c r="J623" i="1" s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A31" i="12"/>
  <c r="C78" i="2"/>
  <c r="D91" i="2"/>
  <c r="D19" i="13"/>
  <c r="C19" i="13" s="1"/>
  <c r="K605" i="1"/>
  <c r="G648" i="1" s="1"/>
  <c r="I169" i="1"/>
  <c r="G552" i="1"/>
  <c r="G338" i="1"/>
  <c r="G352" i="1" s="1"/>
  <c r="J140" i="1"/>
  <c r="I552" i="1"/>
  <c r="K550" i="1"/>
  <c r="H140" i="1"/>
  <c r="F22" i="13"/>
  <c r="C22" i="13" s="1"/>
  <c r="H192" i="1"/>
  <c r="L570" i="1"/>
  <c r="A40" i="12" l="1"/>
  <c r="C19" i="10"/>
  <c r="C18" i="10"/>
  <c r="D7" i="13"/>
  <c r="C7" i="13" s="1"/>
  <c r="E16" i="13"/>
  <c r="C16" i="13" s="1"/>
  <c r="J651" i="1"/>
  <c r="I257" i="1"/>
  <c r="I271" i="1" s="1"/>
  <c r="C11" i="10"/>
  <c r="L247" i="1"/>
  <c r="H660" i="1" s="1"/>
  <c r="H664" i="1" s="1"/>
  <c r="H667" i="1" s="1"/>
  <c r="K598" i="1"/>
  <c r="G647" i="1" s="1"/>
  <c r="J647" i="1" s="1"/>
  <c r="K551" i="1"/>
  <c r="J545" i="1"/>
  <c r="H545" i="1"/>
  <c r="K549" i="1"/>
  <c r="K552" i="1" s="1"/>
  <c r="L524" i="1"/>
  <c r="H476" i="1"/>
  <c r="H624" i="1" s="1"/>
  <c r="J624" i="1" s="1"/>
  <c r="J640" i="1"/>
  <c r="H408" i="1"/>
  <c r="H644" i="1" s="1"/>
  <c r="L401" i="1"/>
  <c r="C139" i="2" s="1"/>
  <c r="G408" i="1"/>
  <c r="H645" i="1" s="1"/>
  <c r="L393" i="1"/>
  <c r="C138" i="2" s="1"/>
  <c r="J634" i="1"/>
  <c r="C16" i="10"/>
  <c r="L290" i="1"/>
  <c r="L338" i="1" s="1"/>
  <c r="L352" i="1" s="1"/>
  <c r="G633" i="1" s="1"/>
  <c r="J633" i="1" s="1"/>
  <c r="H338" i="1"/>
  <c r="H352" i="1" s="1"/>
  <c r="C10" i="10"/>
  <c r="F338" i="1"/>
  <c r="F352" i="1" s="1"/>
  <c r="J655" i="1"/>
  <c r="L270" i="1"/>
  <c r="C17" i="10"/>
  <c r="G257" i="1"/>
  <c r="G271" i="1" s="1"/>
  <c r="D6" i="13"/>
  <c r="C6" i="13" s="1"/>
  <c r="F257" i="1"/>
  <c r="F271" i="1" s="1"/>
  <c r="L229" i="1"/>
  <c r="G660" i="1" s="1"/>
  <c r="C123" i="2"/>
  <c r="C20" i="10"/>
  <c r="K257" i="1"/>
  <c r="K271" i="1" s="1"/>
  <c r="H257" i="1"/>
  <c r="H271" i="1" s="1"/>
  <c r="C15" i="10"/>
  <c r="C118" i="2"/>
  <c r="C112" i="2"/>
  <c r="C109" i="2"/>
  <c r="L211" i="1"/>
  <c r="D5" i="13"/>
  <c r="C5" i="13" s="1"/>
  <c r="A13" i="12"/>
  <c r="F192" i="1"/>
  <c r="G645" i="1"/>
  <c r="C91" i="2"/>
  <c r="D81" i="2"/>
  <c r="E62" i="2"/>
  <c r="E63" i="2" s="1"/>
  <c r="D62" i="2"/>
  <c r="D63" i="2" s="1"/>
  <c r="D31" i="2"/>
  <c r="D51" i="2" s="1"/>
  <c r="D18" i="2"/>
  <c r="C18" i="2"/>
  <c r="J617" i="1"/>
  <c r="J644" i="1"/>
  <c r="L382" i="1"/>
  <c r="G636" i="1" s="1"/>
  <c r="J636" i="1" s="1"/>
  <c r="E109" i="2"/>
  <c r="E115" i="2" s="1"/>
  <c r="E14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C32" i="10"/>
  <c r="F661" i="1"/>
  <c r="G112" i="1"/>
  <c r="K503" i="1"/>
  <c r="E118" i="2"/>
  <c r="E128" i="2" s="1"/>
  <c r="C13" i="10"/>
  <c r="C12" i="10"/>
  <c r="H112" i="1"/>
  <c r="H193" i="1" s="1"/>
  <c r="G629" i="1" s="1"/>
  <c r="J629" i="1" s="1"/>
  <c r="I452" i="1"/>
  <c r="I461" i="1" s="1"/>
  <c r="H642" i="1" s="1"/>
  <c r="J642" i="1" s="1"/>
  <c r="D12" i="13"/>
  <c r="C12" i="13" s="1"/>
  <c r="C35" i="10"/>
  <c r="G649" i="1"/>
  <c r="J649" i="1" s="1"/>
  <c r="J338" i="1"/>
  <c r="J352" i="1" s="1"/>
  <c r="C124" i="2"/>
  <c r="C120" i="2"/>
  <c r="C81" i="2"/>
  <c r="L544" i="1"/>
  <c r="L614" i="1"/>
  <c r="K500" i="1"/>
  <c r="I52" i="1"/>
  <c r="H620" i="1" s="1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/>
  <c r="G635" i="1"/>
  <c r="J635" i="1" s="1"/>
  <c r="H672" i="1" l="1"/>
  <c r="C6" i="10" s="1"/>
  <c r="L545" i="1"/>
  <c r="J645" i="1"/>
  <c r="L408" i="1"/>
  <c r="C141" i="2"/>
  <c r="C144" i="2" s="1"/>
  <c r="F660" i="1"/>
  <c r="I660" i="1" s="1"/>
  <c r="C115" i="2"/>
  <c r="C128" i="2"/>
  <c r="L257" i="1"/>
  <c r="L271" i="1" s="1"/>
  <c r="G632" i="1" s="1"/>
  <c r="J632" i="1" s="1"/>
  <c r="F193" i="1"/>
  <c r="G627" i="1" s="1"/>
  <c r="J627" i="1" s="1"/>
  <c r="E104" i="2"/>
  <c r="D104" i="2"/>
  <c r="C104" i="2"/>
  <c r="C36" i="10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C145" i="2"/>
  <c r="F664" i="1"/>
  <c r="F672" i="1" s="1"/>
  <c r="C4" i="10" s="1"/>
  <c r="I664" i="1"/>
  <c r="I672" i="1" s="1"/>
  <c r="C7" i="10" s="1"/>
  <c r="D18" i="10"/>
  <c r="D13" i="10"/>
  <c r="D25" i="10"/>
  <c r="D21" i="10"/>
  <c r="D12" i="10"/>
  <c r="D16" i="10"/>
  <c r="D10" i="10"/>
  <c r="D20" i="10"/>
  <c r="D26" i="10"/>
  <c r="D11" i="10"/>
  <c r="D24" i="10"/>
  <c r="D17" i="10"/>
  <c r="D23" i="10"/>
  <c r="D27" i="10"/>
  <c r="C30" i="10"/>
  <c r="D22" i="10"/>
  <c r="D15" i="10"/>
  <c r="D33" i="13"/>
  <c r="D36" i="13" s="1"/>
  <c r="G672" i="1"/>
  <c r="C5" i="10" s="1"/>
  <c r="G667" i="1"/>
  <c r="C41" i="10"/>
  <c r="D38" i="10" s="1"/>
  <c r="H656" i="1" l="1"/>
  <c r="F667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<sst xmlns="http://schemas.openxmlformats.org/spreadsheetml/2006/main" count="3955" uniqueCount="913">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</sst>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</v>
      </c>
      <c r="C2" s="21">
        <v>35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211530.11+300</f>
        <v>211830.11</v>
      </c>
      <c r="G9" s="18">
        <v>44370.92</v>
      </c>
      <c r="H9" s="18">
        <v>0</v>
      </c>
      <c r="I9" s="18"/>
      <c r="J9" s="67">
        <f>SUM(I439)</f>
        <v>199129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122345.24</v>
      </c>
      <c r="G12" s="18">
        <v>33284.129999999997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10243.06</v>
      </c>
      <c r="G13" s="18">
        <v>10170.459999999999</v>
      </c>
      <c r="H13" s="18">
        <v>38730.269999999997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3494</v>
      </c>
      <c r="G14" s="18">
        <v>704.51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347912.41</v>
      </c>
      <c r="G19" s="41">
        <f>SUM(G9:G18)</f>
        <v>88530.019999999975</v>
      </c>
      <c r="H19" s="41">
        <f>SUM(H9:H18)</f>
        <v>38730.269999999997</v>
      </c>
      <c r="I19" s="41">
        <f>SUM(I9:I18)</f>
        <v>0</v>
      </c>
      <c r="J19" s="41">
        <f>SUM(J9:J18)</f>
        <v>199129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33284.129999999997</v>
      </c>
      <c r="G22" s="18">
        <v>88530.02</v>
      </c>
      <c r="H22" s="18">
        <v>33815.22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2047.15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4747.6400000000003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24470.47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64549.39</v>
      </c>
      <c r="G32" s="41">
        <f>SUM(G22:G31)</f>
        <v>88530.02</v>
      </c>
      <c r="H32" s="41">
        <f>SUM(H22:H31)</f>
        <v>33815.22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0</v>
      </c>
      <c r="H48" s="18">
        <v>4915.05</v>
      </c>
      <c r="I48" s="18"/>
      <c r="J48" s="13">
        <f>SUM(I459)</f>
        <v>199129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283363.02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283363.02</v>
      </c>
      <c r="G51" s="41">
        <f>SUM(G35:G50)</f>
        <v>0</v>
      </c>
      <c r="H51" s="41">
        <f>SUM(H35:H50)</f>
        <v>4915.05</v>
      </c>
      <c r="I51" s="41">
        <f>SUM(I35:I50)</f>
        <v>0</v>
      </c>
      <c r="J51" s="41">
        <f>SUM(J35:J50)</f>
        <v>199129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347912.41000000003</v>
      </c>
      <c r="G52" s="41">
        <f>G51+G32</f>
        <v>88530.02</v>
      </c>
      <c r="H52" s="41">
        <f>H51+H32</f>
        <v>38730.270000000004</v>
      </c>
      <c r="I52" s="41">
        <f>I51+I32</f>
        <v>0</v>
      </c>
      <c r="J52" s="41">
        <f>J51+J32</f>
        <v>199129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4105514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4105514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351481.51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351481.51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180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180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6.82</v>
      </c>
      <c r="H96" s="18"/>
      <c r="I96" s="18"/>
      <c r="J96" s="18">
        <v>1411.98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62883.11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4158.7700000000004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724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33203.599999999999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7407.75</v>
      </c>
      <c r="G110" s="18">
        <v>130.58000000000001</v>
      </c>
      <c r="H110" s="18">
        <v>7400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45494.119999999995</v>
      </c>
      <c r="G111" s="41">
        <f>SUM(G96:G110)</f>
        <v>63020.51</v>
      </c>
      <c r="H111" s="41">
        <f>SUM(H96:H110)</f>
        <v>7400</v>
      </c>
      <c r="I111" s="41">
        <f>SUM(I96:I110)</f>
        <v>0</v>
      </c>
      <c r="J111" s="41">
        <f>SUM(J96:J110)</f>
        <v>1411.98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4502669.63</v>
      </c>
      <c r="G112" s="41">
        <f>G60+G111</f>
        <v>63020.51</v>
      </c>
      <c r="H112" s="41">
        <f>H60+H79+H94+H111</f>
        <v>7400</v>
      </c>
      <c r="I112" s="41">
        <f>I60+I111</f>
        <v>0</v>
      </c>
      <c r="J112" s="41">
        <f>J60+J111</f>
        <v>1411.98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16696.900000000001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2300294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2316990.9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4744.49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1189.07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4744.49</v>
      </c>
      <c r="G136" s="41">
        <f>SUM(G123:G135)</f>
        <v>1189.07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2321735.39</v>
      </c>
      <c r="G140" s="41">
        <f>G121+SUM(G136:G137)</f>
        <v>1189.07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71610.98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18158.71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45895.72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51830.61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45468.88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45468.88</v>
      </c>
      <c r="G162" s="41">
        <f>SUM(G150:G161)</f>
        <v>45895.72</v>
      </c>
      <c r="H162" s="41">
        <f>SUM(H150:H161)</f>
        <v>141600.29999999999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15833.15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61302.03</v>
      </c>
      <c r="G169" s="41">
        <f>G147+G162+SUM(G163:G168)</f>
        <v>45895.72</v>
      </c>
      <c r="H169" s="41">
        <f>H147+H162+SUM(H163:H168)</f>
        <v>141600.29999999999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32910.620000000003</v>
      </c>
      <c r="H179" s="18"/>
      <c r="I179" s="18"/>
      <c r="J179" s="18">
        <v>40000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32910.620000000003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40000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17392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57392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57392</v>
      </c>
      <c r="G192" s="41">
        <f>G183+SUM(G188:G191)</f>
        <v>32910.620000000003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6943099.0499999998</v>
      </c>
      <c r="G193" s="47">
        <f>G112+G140+G169+G192</f>
        <v>143015.92000000001</v>
      </c>
      <c r="H193" s="47">
        <f>H112+H140+H169+H192</f>
        <v>149000.29999999999</v>
      </c>
      <c r="I193" s="47">
        <f>I112+I140+I169+I192</f>
        <v>0</v>
      </c>
      <c r="J193" s="47">
        <f>J112+J140+J192</f>
        <v>41411.980000000003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1271138.7</v>
      </c>
      <c r="G197" s="18">
        <v>600304.04</v>
      </c>
      <c r="H197" s="18">
        <v>19504.07</v>
      </c>
      <c r="I197" s="18">
        <v>35024.94</v>
      </c>
      <c r="J197" s="18">
        <v>15068.19</v>
      </c>
      <c r="K197" s="18"/>
      <c r="L197" s="19">
        <f>SUM(F197:K197)</f>
        <v>1941039.94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435806.74</v>
      </c>
      <c r="G198" s="18">
        <v>265028.51</v>
      </c>
      <c r="H198" s="18">
        <v>91366.31</v>
      </c>
      <c r="I198" s="18">
        <v>0</v>
      </c>
      <c r="J198" s="18">
        <v>0</v>
      </c>
      <c r="K198" s="18"/>
      <c r="L198" s="19">
        <f>SUM(F198:K198)</f>
        <v>792201.56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56425</v>
      </c>
      <c r="G200" s="18">
        <v>10956.56</v>
      </c>
      <c r="H200" s="18">
        <v>32121.82</v>
      </c>
      <c r="I200" s="18">
        <v>1899.58</v>
      </c>
      <c r="J200" s="18">
        <v>1819.82</v>
      </c>
      <c r="K200" s="18"/>
      <c r="L200" s="19">
        <f>SUM(F200:K200)</f>
        <v>103222.78000000001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251111.19</v>
      </c>
      <c r="G202" s="18">
        <v>94605.81</v>
      </c>
      <c r="H202" s="18">
        <v>19814.11</v>
      </c>
      <c r="I202" s="18">
        <v>586.64</v>
      </c>
      <c r="J202" s="18">
        <v>2329.39</v>
      </c>
      <c r="K202" s="18"/>
      <c r="L202" s="19">
        <f t="shared" ref="L202:L208" si="0">SUM(F202:K202)</f>
        <v>368447.14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49700</v>
      </c>
      <c r="G203" s="18">
        <v>31718.61</v>
      </c>
      <c r="H203" s="18">
        <v>14932.43</v>
      </c>
      <c r="I203" s="18">
        <v>4148.5600000000004</v>
      </c>
      <c r="J203" s="18"/>
      <c r="K203" s="18"/>
      <c r="L203" s="19">
        <f t="shared" si="0"/>
        <v>100499.6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9233.7999999999993</v>
      </c>
      <c r="G204" s="18">
        <v>706.35</v>
      </c>
      <c r="H204" s="18">
        <v>212320.62</v>
      </c>
      <c r="I204" s="18"/>
      <c r="J204" s="18"/>
      <c r="K204" s="18">
        <v>1950.32</v>
      </c>
      <c r="L204" s="19">
        <f t="shared" si="0"/>
        <v>224211.09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182864.39</v>
      </c>
      <c r="G205" s="18">
        <v>100766.14</v>
      </c>
      <c r="H205" s="18">
        <v>11254.76</v>
      </c>
      <c r="I205" s="18">
        <v>12516.54</v>
      </c>
      <c r="J205" s="18">
        <v>2800</v>
      </c>
      <c r="K205" s="18">
        <v>2548.79</v>
      </c>
      <c r="L205" s="19">
        <f t="shared" si="0"/>
        <v>312750.62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132032.56</v>
      </c>
      <c r="G207" s="18">
        <v>71133.66</v>
      </c>
      <c r="H207" s="18">
        <v>51089.65</v>
      </c>
      <c r="I207" s="18">
        <v>96067.16</v>
      </c>
      <c r="J207" s="18">
        <v>27077.599999999999</v>
      </c>
      <c r="K207" s="18"/>
      <c r="L207" s="19">
        <f t="shared" si="0"/>
        <v>377400.63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72090.8</v>
      </c>
      <c r="G208" s="18">
        <v>47581.43</v>
      </c>
      <c r="H208" s="18">
        <v>7644.91</v>
      </c>
      <c r="I208" s="18">
        <v>32655.49</v>
      </c>
      <c r="J208" s="18">
        <v>49253</v>
      </c>
      <c r="K208" s="18"/>
      <c r="L208" s="19">
        <f t="shared" si="0"/>
        <v>209225.63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243.73</v>
      </c>
      <c r="I209" s="18"/>
      <c r="J209" s="18"/>
      <c r="K209" s="18"/>
      <c r="L209" s="19">
        <f>SUM(F209:K209)</f>
        <v>243.73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2460403.1799999997</v>
      </c>
      <c r="G211" s="41">
        <f t="shared" si="1"/>
        <v>1222801.1099999999</v>
      </c>
      <c r="H211" s="41">
        <f t="shared" si="1"/>
        <v>460292.41</v>
      </c>
      <c r="I211" s="41">
        <f t="shared" si="1"/>
        <v>182898.91</v>
      </c>
      <c r="J211" s="41">
        <f t="shared" si="1"/>
        <v>98348</v>
      </c>
      <c r="K211" s="41">
        <f t="shared" si="1"/>
        <v>4499.1099999999997</v>
      </c>
      <c r="L211" s="41">
        <f t="shared" si="1"/>
        <v>4429242.7200000007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1893783</v>
      </c>
      <c r="I233" s="18"/>
      <c r="J233" s="18"/>
      <c r="K233" s="18"/>
      <c r="L233" s="19">
        <f>SUM(F233:K233)</f>
        <v>1893783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231858.72</v>
      </c>
      <c r="I234" s="18"/>
      <c r="J234" s="18"/>
      <c r="K234" s="18"/>
      <c r="L234" s="19">
        <f>SUM(F234:K234)</f>
        <v>231858.72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11991.24</v>
      </c>
      <c r="G238" s="18">
        <v>5855.24</v>
      </c>
      <c r="H238" s="18">
        <v>1957.14</v>
      </c>
      <c r="I238" s="18"/>
      <c r="J238" s="18"/>
      <c r="K238" s="18"/>
      <c r="L238" s="19">
        <f t="shared" ref="L238:L244" si="4">SUM(F238:K238)</f>
        <v>19803.62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4466.2</v>
      </c>
      <c r="G240" s="18">
        <v>341.65</v>
      </c>
      <c r="H240" s="18">
        <v>102695.15</v>
      </c>
      <c r="I240" s="18"/>
      <c r="J240" s="18"/>
      <c r="K240" s="18">
        <v>943.33</v>
      </c>
      <c r="L240" s="19">
        <f t="shared" si="4"/>
        <v>108446.33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39153.800000000003</v>
      </c>
      <c r="G244" s="18">
        <v>30429.77</v>
      </c>
      <c r="H244" s="18">
        <v>27221.61</v>
      </c>
      <c r="I244" s="18">
        <v>21770.32</v>
      </c>
      <c r="J244" s="18">
        <v>32836</v>
      </c>
      <c r="K244" s="18"/>
      <c r="L244" s="19">
        <f t="shared" si="4"/>
        <v>151411.5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162.49</v>
      </c>
      <c r="I245" s="18"/>
      <c r="J245" s="18"/>
      <c r="K245" s="18"/>
      <c r="L245" s="19">
        <f>SUM(F245:K245)</f>
        <v>162.49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55611.240000000005</v>
      </c>
      <c r="G247" s="41">
        <f t="shared" si="5"/>
        <v>36626.660000000003</v>
      </c>
      <c r="H247" s="41">
        <f t="shared" si="5"/>
        <v>2257678.1100000003</v>
      </c>
      <c r="I247" s="41">
        <f t="shared" si="5"/>
        <v>21770.32</v>
      </c>
      <c r="J247" s="41">
        <f t="shared" si="5"/>
        <v>32836</v>
      </c>
      <c r="K247" s="41">
        <f t="shared" si="5"/>
        <v>943.33</v>
      </c>
      <c r="L247" s="41">
        <f t="shared" si="5"/>
        <v>2405465.6600000006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2516014.42</v>
      </c>
      <c r="G257" s="41">
        <f t="shared" si="8"/>
        <v>1259427.7699999998</v>
      </c>
      <c r="H257" s="41">
        <f t="shared" si="8"/>
        <v>2717970.5200000005</v>
      </c>
      <c r="I257" s="41">
        <f t="shared" si="8"/>
        <v>204669.23</v>
      </c>
      <c r="J257" s="41">
        <f t="shared" si="8"/>
        <v>131184</v>
      </c>
      <c r="K257" s="41">
        <f t="shared" si="8"/>
        <v>5442.44</v>
      </c>
      <c r="L257" s="41">
        <f t="shared" si="8"/>
        <v>6834708.3800000008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32910.620000000003</v>
      </c>
      <c r="L263" s="19">
        <f>SUM(F263:K263)</f>
        <v>32910.620000000003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72910.62</v>
      </c>
      <c r="L270" s="41">
        <f t="shared" si="9"/>
        <v>72910.62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2516014.42</v>
      </c>
      <c r="G271" s="42">
        <f t="shared" si="11"/>
        <v>1259427.7699999998</v>
      </c>
      <c r="H271" s="42">
        <f t="shared" si="11"/>
        <v>2717970.5200000005</v>
      </c>
      <c r="I271" s="42">
        <f t="shared" si="11"/>
        <v>204669.23</v>
      </c>
      <c r="J271" s="42">
        <f t="shared" si="11"/>
        <v>131184</v>
      </c>
      <c r="K271" s="42">
        <f t="shared" si="11"/>
        <v>78353.06</v>
      </c>
      <c r="L271" s="42">
        <f t="shared" si="11"/>
        <v>6907619.0000000009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37545.74</v>
      </c>
      <c r="G276" s="18">
        <v>23750.33</v>
      </c>
      <c r="H276" s="18">
        <v>0</v>
      </c>
      <c r="I276" s="18">
        <v>4821.41</v>
      </c>
      <c r="J276" s="18">
        <v>3346.43</v>
      </c>
      <c r="K276" s="18"/>
      <c r="L276" s="19">
        <f>SUM(F276:K276)</f>
        <v>69463.909999999989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18741.45</v>
      </c>
      <c r="G277" s="18">
        <v>10506.41</v>
      </c>
      <c r="H277" s="18">
        <v>2912</v>
      </c>
      <c r="I277" s="18">
        <v>81.599999999999994</v>
      </c>
      <c r="J277" s="18">
        <v>1490.4</v>
      </c>
      <c r="K277" s="18"/>
      <c r="L277" s="19">
        <f>SUM(F277:K277)</f>
        <v>33731.86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4000</v>
      </c>
      <c r="G281" s="18">
        <v>320.81</v>
      </c>
      <c r="H281" s="18">
        <v>18098.75</v>
      </c>
      <c r="I281" s="18"/>
      <c r="J281" s="18"/>
      <c r="K281" s="18"/>
      <c r="L281" s="19">
        <f t="shared" ref="L281:L287" si="12">SUM(F281:K281)</f>
        <v>22419.56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2110.92</v>
      </c>
      <c r="G282" s="18">
        <v>455.44</v>
      </c>
      <c r="H282" s="18">
        <v>17640.95</v>
      </c>
      <c r="I282" s="18">
        <v>470.63</v>
      </c>
      <c r="J282" s="18"/>
      <c r="K282" s="18"/>
      <c r="L282" s="19">
        <f t="shared" si="12"/>
        <v>20677.940000000002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62398.11</v>
      </c>
      <c r="G290" s="42">
        <f t="shared" si="13"/>
        <v>35032.990000000005</v>
      </c>
      <c r="H290" s="42">
        <f t="shared" si="13"/>
        <v>38651.699999999997</v>
      </c>
      <c r="I290" s="42">
        <f t="shared" si="13"/>
        <v>5373.64</v>
      </c>
      <c r="J290" s="42">
        <f t="shared" si="13"/>
        <v>4836.83</v>
      </c>
      <c r="K290" s="42">
        <f t="shared" si="13"/>
        <v>0</v>
      </c>
      <c r="L290" s="41">
        <f t="shared" si="13"/>
        <v>146293.26999999999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62398.11</v>
      </c>
      <c r="G338" s="41">
        <f t="shared" si="20"/>
        <v>35032.990000000005</v>
      </c>
      <c r="H338" s="41">
        <f t="shared" si="20"/>
        <v>38651.699999999997</v>
      </c>
      <c r="I338" s="41">
        <f t="shared" si="20"/>
        <v>5373.64</v>
      </c>
      <c r="J338" s="41">
        <f t="shared" si="20"/>
        <v>4836.83</v>
      </c>
      <c r="K338" s="41">
        <f t="shared" si="20"/>
        <v>0</v>
      </c>
      <c r="L338" s="41">
        <f t="shared" si="20"/>
        <v>146293.26999999999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62398.11</v>
      </c>
      <c r="G352" s="41">
        <f>G338</f>
        <v>35032.990000000005</v>
      </c>
      <c r="H352" s="41">
        <f>H338</f>
        <v>38651.699999999997</v>
      </c>
      <c r="I352" s="41">
        <f>I338</f>
        <v>5373.64</v>
      </c>
      <c r="J352" s="41">
        <f>J338</f>
        <v>4836.83</v>
      </c>
      <c r="K352" s="47">
        <f>K338+K351</f>
        <v>0</v>
      </c>
      <c r="L352" s="41">
        <f>L338+L351</f>
        <v>146293.26999999999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58356.43</v>
      </c>
      <c r="G358" s="18">
        <v>29800.080000000002</v>
      </c>
      <c r="H358" s="18">
        <v>1490.93</v>
      </c>
      <c r="I358" s="18">
        <v>53886.28</v>
      </c>
      <c r="J358" s="18"/>
      <c r="K358" s="18"/>
      <c r="L358" s="13">
        <f>SUM(F358:K358)</f>
        <v>143533.72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58356.43</v>
      </c>
      <c r="G362" s="47">
        <f t="shared" si="22"/>
        <v>29800.080000000002</v>
      </c>
      <c r="H362" s="47">
        <f t="shared" si="22"/>
        <v>1490.93</v>
      </c>
      <c r="I362" s="47">
        <f t="shared" si="22"/>
        <v>53886.28</v>
      </c>
      <c r="J362" s="47">
        <f t="shared" si="22"/>
        <v>0</v>
      </c>
      <c r="K362" s="47">
        <f t="shared" si="22"/>
        <v>0</v>
      </c>
      <c r="L362" s="47">
        <f t="shared" si="22"/>
        <v>143533.72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50946.43</v>
      </c>
      <c r="G367" s="18"/>
      <c r="H367" s="18"/>
      <c r="I367" s="56">
        <f>SUM(F367:H367)</f>
        <v>50946.43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2939.85</v>
      </c>
      <c r="G368" s="63"/>
      <c r="H368" s="63"/>
      <c r="I368" s="56">
        <f>SUM(F368:H368)</f>
        <v>2939.85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53886.28</v>
      </c>
      <c r="G369" s="47">
        <f>SUM(G367:G368)</f>
        <v>0</v>
      </c>
      <c r="H369" s="47">
        <f>SUM(H367:H368)</f>
        <v>0</v>
      </c>
      <c r="I369" s="47">
        <f>SUM(I367:I368)</f>
        <v>53886.28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15000</v>
      </c>
      <c r="H390" s="18">
        <v>91.84</v>
      </c>
      <c r="I390" s="18"/>
      <c r="J390" s="24" t="s">
        <v>288</v>
      </c>
      <c r="K390" s="24" t="s">
        <v>288</v>
      </c>
      <c r="L390" s="56">
        <f t="shared" si="25"/>
        <v>15091.84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91.84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15091.84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782.55</v>
      </c>
      <c r="I396" s="18"/>
      <c r="J396" s="24" t="s">
        <v>288</v>
      </c>
      <c r="K396" s="24" t="s">
        <v>288</v>
      </c>
      <c r="L396" s="56">
        <f t="shared" si="26"/>
        <v>25782.55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0</v>
      </c>
      <c r="H397" s="18">
        <v>537.59</v>
      </c>
      <c r="I397" s="18"/>
      <c r="J397" s="24" t="s">
        <v>288</v>
      </c>
      <c r="K397" s="24" t="s">
        <v>288</v>
      </c>
      <c r="L397" s="56">
        <f t="shared" si="26"/>
        <v>537.59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1320.1399999999999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26320.14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1411.9799999999998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41411.979999999996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>
        <v>40000</v>
      </c>
      <c r="L416" s="56">
        <f t="shared" si="27"/>
        <v>40000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40000</v>
      </c>
      <c r="L419" s="47">
        <f t="shared" si="28"/>
        <v>40000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17392</v>
      </c>
      <c r="L422" s="56">
        <f t="shared" si="29"/>
        <v>17392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17392</v>
      </c>
      <c r="L427" s="47">
        <f t="shared" si="30"/>
        <v>17392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57392</v>
      </c>
      <c r="L434" s="47">
        <f t="shared" si="32"/>
        <v>57392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30982</v>
      </c>
      <c r="G439" s="18">
        <v>168147</v>
      </c>
      <c r="H439" s="18"/>
      <c r="I439" s="56">
        <f t="shared" ref="I439:I445" si="33">SUM(F439:H439)</f>
        <v>199129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30982</v>
      </c>
      <c r="G446" s="13">
        <f>SUM(G439:G445)</f>
        <v>168147</v>
      </c>
      <c r="H446" s="13">
        <f>SUM(H439:H445)</f>
        <v>0</v>
      </c>
      <c r="I446" s="13">
        <f>SUM(I439:I445)</f>
        <v>199129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30982</v>
      </c>
      <c r="G459" s="18">
        <v>168147</v>
      </c>
      <c r="H459" s="18"/>
      <c r="I459" s="56">
        <f t="shared" si="34"/>
        <v>199129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30982</v>
      </c>
      <c r="G460" s="83">
        <f>SUM(G454:G459)</f>
        <v>168147</v>
      </c>
      <c r="H460" s="83">
        <f>SUM(H454:H459)</f>
        <v>0</v>
      </c>
      <c r="I460" s="83">
        <f>SUM(I454:I459)</f>
        <v>199129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30982</v>
      </c>
      <c r="G461" s="42">
        <f>G452+G460</f>
        <v>168147</v>
      </c>
      <c r="H461" s="42">
        <f>H452+H460</f>
        <v>0</v>
      </c>
      <c r="I461" s="42">
        <f>I452+I460</f>
        <v>199129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247882.97</v>
      </c>
      <c r="G465" s="18">
        <v>517.79999999999995</v>
      </c>
      <c r="H465" s="18">
        <v>2208.02</v>
      </c>
      <c r="I465" s="18"/>
      <c r="J465" s="18">
        <v>215109.02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6943099.0499999998</v>
      </c>
      <c r="G468" s="18">
        <v>143015.92000000001</v>
      </c>
      <c r="H468" s="18">
        <v>149000.29999999999</v>
      </c>
      <c r="I468" s="18"/>
      <c r="J468" s="18">
        <v>41411.980000000003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6943099.0499999998</v>
      </c>
      <c r="G470" s="53">
        <f>SUM(G468:G469)</f>
        <v>143015.92000000001</v>
      </c>
      <c r="H470" s="53">
        <f>SUM(H468:H469)</f>
        <v>149000.29999999999</v>
      </c>
      <c r="I470" s="53">
        <f>SUM(I468:I469)</f>
        <v>0</v>
      </c>
      <c r="J470" s="53">
        <f>SUM(J468:J469)</f>
        <v>41411.980000000003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6907619</v>
      </c>
      <c r="G472" s="18">
        <v>143533.72</v>
      </c>
      <c r="H472" s="18">
        <v>146293.26999999999</v>
      </c>
      <c r="I472" s="18"/>
      <c r="J472" s="18">
        <v>57392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6907619</v>
      </c>
      <c r="G474" s="53">
        <f>SUM(G472:G473)</f>
        <v>143533.72</v>
      </c>
      <c r="H474" s="53">
        <f>SUM(H472:H473)</f>
        <v>146293.26999999999</v>
      </c>
      <c r="I474" s="53">
        <f>SUM(I472:I473)</f>
        <v>0</v>
      </c>
      <c r="J474" s="53">
        <f>SUM(J472:J473)</f>
        <v>57392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283363.01999999955</v>
      </c>
      <c r="G476" s="53">
        <f>(G465+G470)- G474</f>
        <v>0</v>
      </c>
      <c r="H476" s="53">
        <f>(H465+H470)- H474</f>
        <v>4915.0499999999884</v>
      </c>
      <c r="I476" s="53">
        <f>(I465+I470)- I474</f>
        <v>0</v>
      </c>
      <c r="J476" s="53">
        <f>(J465+J470)- J474</f>
        <v>199129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435806.74+18741.45</f>
        <v>454548.19</v>
      </c>
      <c r="G521" s="18">
        <f>265028.51+10506.41</f>
        <v>275534.92</v>
      </c>
      <c r="H521" s="18">
        <f>91366.31+2912</f>
        <v>94278.31</v>
      </c>
      <c r="I521" s="18">
        <v>81.599999999999994</v>
      </c>
      <c r="J521" s="18">
        <v>1490.4</v>
      </c>
      <c r="K521" s="18"/>
      <c r="L521" s="88">
        <f>SUM(F521:K521)</f>
        <v>825933.41999999993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231858.72</v>
      </c>
      <c r="I523" s="18"/>
      <c r="J523" s="18"/>
      <c r="K523" s="18"/>
      <c r="L523" s="88">
        <f>SUM(F523:K523)</f>
        <v>231858.72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454548.19</v>
      </c>
      <c r="G524" s="108">
        <f t="shared" ref="G524:L524" si="36">SUM(G521:G523)</f>
        <v>275534.92</v>
      </c>
      <c r="H524" s="108">
        <f t="shared" si="36"/>
        <v>326137.03000000003</v>
      </c>
      <c r="I524" s="108">
        <f t="shared" si="36"/>
        <v>81.599999999999994</v>
      </c>
      <c r="J524" s="108">
        <f t="shared" si="36"/>
        <v>1490.4</v>
      </c>
      <c r="K524" s="108">
        <f t="shared" si="36"/>
        <v>0</v>
      </c>
      <c r="L524" s="89">
        <f t="shared" si="36"/>
        <v>1057792.1399999999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119806.23</v>
      </c>
      <c r="G526" s="18">
        <v>24744.1</v>
      </c>
      <c r="H526" s="18">
        <f>15297.43+18098.75</f>
        <v>33396.18</v>
      </c>
      <c r="I526" s="18"/>
      <c r="J526" s="18">
        <v>2329.39</v>
      </c>
      <c r="K526" s="18"/>
      <c r="L526" s="88">
        <f>SUM(F526:K526)</f>
        <v>180275.9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1890</v>
      </c>
      <c r="I528" s="18"/>
      <c r="J528" s="18"/>
      <c r="K528" s="18"/>
      <c r="L528" s="88">
        <f>SUM(F528:K528)</f>
        <v>1890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119806.23</v>
      </c>
      <c r="G529" s="89">
        <f t="shared" ref="G529:L529" si="37">SUM(G526:G528)</f>
        <v>24744.1</v>
      </c>
      <c r="H529" s="89">
        <f t="shared" si="37"/>
        <v>35286.18</v>
      </c>
      <c r="I529" s="89">
        <f t="shared" si="37"/>
        <v>0</v>
      </c>
      <c r="J529" s="89">
        <f t="shared" si="37"/>
        <v>2329.39</v>
      </c>
      <c r="K529" s="89">
        <f t="shared" si="37"/>
        <v>0</v>
      </c>
      <c r="L529" s="89">
        <f t="shared" si="37"/>
        <v>182165.9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33539.69</v>
      </c>
      <c r="I531" s="18"/>
      <c r="J531" s="18"/>
      <c r="K531" s="18"/>
      <c r="L531" s="88">
        <f>SUM(F531:K531)</f>
        <v>33539.69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16222.45</v>
      </c>
      <c r="I533" s="18"/>
      <c r="J533" s="18"/>
      <c r="K533" s="18"/>
      <c r="L533" s="88">
        <f>SUM(F533:K533)</f>
        <v>16222.45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49762.14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49762.14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22125</v>
      </c>
      <c r="I543" s="18"/>
      <c r="J543" s="18"/>
      <c r="K543" s="18"/>
      <c r="L543" s="88">
        <f>SUM(F543:K543)</f>
        <v>22125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22125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22125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574354.42000000004</v>
      </c>
      <c r="G545" s="89">
        <f t="shared" ref="G545:L545" si="41">G524+G529+G534+G539+G544</f>
        <v>300279.01999999996</v>
      </c>
      <c r="H545" s="89">
        <f t="shared" si="41"/>
        <v>433310.35000000003</v>
      </c>
      <c r="I545" s="89">
        <f t="shared" si="41"/>
        <v>81.599999999999994</v>
      </c>
      <c r="J545" s="89">
        <f t="shared" si="41"/>
        <v>3819.79</v>
      </c>
      <c r="K545" s="89">
        <f t="shared" si="41"/>
        <v>0</v>
      </c>
      <c r="L545" s="89">
        <f t="shared" si="41"/>
        <v>1311845.1799999997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825933.41999999993</v>
      </c>
      <c r="G549" s="87">
        <f>L526</f>
        <v>180275.9</v>
      </c>
      <c r="H549" s="87">
        <f>L531</f>
        <v>33539.69</v>
      </c>
      <c r="I549" s="87">
        <f>L536</f>
        <v>0</v>
      </c>
      <c r="J549" s="87">
        <f>L541</f>
        <v>0</v>
      </c>
      <c r="K549" s="87">
        <f>SUM(F549:J549)</f>
        <v>1039749.01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231858.72</v>
      </c>
      <c r="G551" s="87">
        <f>L528</f>
        <v>1890</v>
      </c>
      <c r="H551" s="87">
        <f>L533</f>
        <v>16222.45</v>
      </c>
      <c r="I551" s="87">
        <f>L538</f>
        <v>0</v>
      </c>
      <c r="J551" s="87">
        <f>L543</f>
        <v>22125</v>
      </c>
      <c r="K551" s="87">
        <f>SUM(F551:J551)</f>
        <v>272096.17000000004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1057792.1399999999</v>
      </c>
      <c r="G552" s="89">
        <f t="shared" si="42"/>
        <v>182165.9</v>
      </c>
      <c r="H552" s="89">
        <f t="shared" si="42"/>
        <v>49762.14</v>
      </c>
      <c r="I552" s="89">
        <f t="shared" si="42"/>
        <v>0</v>
      </c>
      <c r="J552" s="89">
        <f t="shared" si="42"/>
        <v>22125</v>
      </c>
      <c r="K552" s="89">
        <f t="shared" si="42"/>
        <v>1311845.1800000002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1893783</v>
      </c>
      <c r="I575" s="87">
        <f>SUM(F575:H575)</f>
        <v>1893783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198714</v>
      </c>
      <c r="I579" s="87">
        <f t="shared" si="47"/>
        <v>198714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41974+2912</f>
        <v>44886</v>
      </c>
      <c r="G582" s="18"/>
      <c r="H582" s="18">
        <v>24253</v>
      </c>
      <c r="I582" s="87">
        <f t="shared" si="47"/>
        <v>69139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193928.75</v>
      </c>
      <c r="I591" s="18"/>
      <c r="J591" s="18">
        <v>129286.5</v>
      </c>
      <c r="K591" s="104">
        <f t="shared" ref="K591:K597" si="48">SUM(H591:J591)</f>
        <v>323215.25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22125</v>
      </c>
      <c r="K592" s="104">
        <f t="shared" si="48"/>
        <v>22125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6611.38</v>
      </c>
      <c r="I594" s="18"/>
      <c r="J594" s="18"/>
      <c r="K594" s="104">
        <f t="shared" si="48"/>
        <v>6611.38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8685.5</v>
      </c>
      <c r="I595" s="18"/>
      <c r="J595" s="18"/>
      <c r="K595" s="104">
        <f t="shared" si="48"/>
        <v>8685.5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209225.63</v>
      </c>
      <c r="I598" s="108">
        <f>SUM(I591:I597)</f>
        <v>0</v>
      </c>
      <c r="J598" s="108">
        <f>SUM(J591:J597)</f>
        <v>151411.5</v>
      </c>
      <c r="K598" s="108">
        <f>SUM(K591:K597)</f>
        <v>360637.13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103184.83</v>
      </c>
      <c r="I604" s="18"/>
      <c r="J604" s="18">
        <v>32836</v>
      </c>
      <c r="K604" s="104">
        <f>SUM(H604:J604)</f>
        <v>136020.83000000002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103184.83</v>
      </c>
      <c r="I605" s="108">
        <f>SUM(I602:I604)</f>
        <v>0</v>
      </c>
      <c r="J605" s="108">
        <f>SUM(J602:J604)</f>
        <v>32836</v>
      </c>
      <c r="K605" s="108">
        <f>SUM(K602:K604)</f>
        <v>136020.83000000002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3300</v>
      </c>
      <c r="G611" s="18">
        <v>424.86</v>
      </c>
      <c r="H611" s="18"/>
      <c r="I611" s="18">
        <v>229</v>
      </c>
      <c r="J611" s="18"/>
      <c r="K611" s="18"/>
      <c r="L611" s="88">
        <f>SUM(F611:K611)</f>
        <v>3953.86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3300</v>
      </c>
      <c r="G614" s="108">
        <f t="shared" si="49"/>
        <v>424.86</v>
      </c>
      <c r="H614" s="108">
        <f t="shared" si="49"/>
        <v>0</v>
      </c>
      <c r="I614" s="108">
        <f t="shared" si="49"/>
        <v>229</v>
      </c>
      <c r="J614" s="108">
        <f t="shared" si="49"/>
        <v>0</v>
      </c>
      <c r="K614" s="108">
        <f t="shared" si="49"/>
        <v>0</v>
      </c>
      <c r="L614" s="89">
        <f t="shared" si="49"/>
        <v>3953.86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347912.41</v>
      </c>
      <c r="H617" s="109">
        <f>SUM(F52)</f>
        <v>347912.41000000003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88530.019999999975</v>
      </c>
      <c r="H618" s="109">
        <f>SUM(G52)</f>
        <v>88530.02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38730.269999999997</v>
      </c>
      <c r="H619" s="109">
        <f>SUM(H52)</f>
        <v>38730.270000000004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199129</v>
      </c>
      <c r="H621" s="109">
        <f>SUM(J52)</f>
        <v>199129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283363.02</v>
      </c>
      <c r="H622" s="109">
        <f>F476</f>
        <v>283363.01999999955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4915.05</v>
      </c>
      <c r="H624" s="109">
        <f>H476</f>
        <v>4915.0499999999884</v>
      </c>
      <c r="I624" s="121" t="s">
        <v>103</v>
      </c>
      <c r="J624" s="109">
        <f t="shared" si="50"/>
        <v>1.1823431123048067E-11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199129</v>
      </c>
      <c r="H626" s="109">
        <f>J476</f>
        <v>199129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6943099.0499999998</v>
      </c>
      <c r="H627" s="104">
        <f>SUM(F468)</f>
        <v>6943099.0499999998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143015.92000000001</v>
      </c>
      <c r="H628" s="104">
        <f>SUM(G468)</f>
        <v>143015.92000000001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149000.29999999999</v>
      </c>
      <c r="H629" s="104">
        <f>SUM(H468)</f>
        <v>149000.29999999999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41411.980000000003</v>
      </c>
      <c r="H631" s="104">
        <f>SUM(J468)</f>
        <v>41411.980000000003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6907619.0000000009</v>
      </c>
      <c r="H632" s="104">
        <f>SUM(F472)</f>
        <v>6907619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146293.26999999999</v>
      </c>
      <c r="H633" s="104">
        <f>SUM(H472)</f>
        <v>146293.26999999999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53886.28</v>
      </c>
      <c r="H634" s="104">
        <f>I369</f>
        <v>53886.28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143533.72</v>
      </c>
      <c r="H635" s="104">
        <f>SUM(G472)</f>
        <v>143533.72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41411.979999999996</v>
      </c>
      <c r="H637" s="164">
        <f>SUM(J468)</f>
        <v>41411.980000000003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57392</v>
      </c>
      <c r="H638" s="164">
        <f>SUM(J472)</f>
        <v>57392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30982</v>
      </c>
      <c r="H639" s="104">
        <f>SUM(F461)</f>
        <v>30982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168147</v>
      </c>
      <c r="H640" s="104">
        <f>SUM(G461)</f>
        <v>168147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199129</v>
      </c>
      <c r="H642" s="104">
        <f>SUM(I461)</f>
        <v>199129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1411.98</v>
      </c>
      <c r="H644" s="104">
        <f>H408</f>
        <v>1411.9799999999998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40000</v>
      </c>
      <c r="H645" s="104">
        <f>G408</f>
        <v>40000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41411.980000000003</v>
      </c>
      <c r="H646" s="104">
        <f>L408</f>
        <v>41411.979999999996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360637.13</v>
      </c>
      <c r="H647" s="104">
        <f>L208+L226+L244</f>
        <v>360637.13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136020.83000000002</v>
      </c>
      <c r="H648" s="104">
        <f>(J257+J338)-(J255+J336)</f>
        <v>136020.82999999999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209225.63</v>
      </c>
      <c r="H649" s="104">
        <f>H598</f>
        <v>209225.63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151411.5</v>
      </c>
      <c r="H651" s="104">
        <f>J598</f>
        <v>151411.5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32910.620000000003</v>
      </c>
      <c r="H652" s="104">
        <f>K263+K345</f>
        <v>32910.620000000003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40000</v>
      </c>
      <c r="H655" s="104">
        <f>K266+K347</f>
        <v>40000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4719069.71</v>
      </c>
      <c r="G660" s="19">
        <f>(L229+L309+L359)</f>
        <v>0</v>
      </c>
      <c r="H660" s="19">
        <f>(L247+L328+L360)</f>
        <v>2405465.6600000006</v>
      </c>
      <c r="I660" s="19">
        <f>SUM(F660:H660)</f>
        <v>7124535.370000001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63013.69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63013.69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159972.63</v>
      </c>
      <c r="G662" s="19">
        <f>(L226+L306)-(J226+J306)</f>
        <v>0</v>
      </c>
      <c r="H662" s="19">
        <f>(L244+L325)-(J244+J325)</f>
        <v>118575.5</v>
      </c>
      <c r="I662" s="19">
        <f>SUM(F662:H662)</f>
        <v>278548.13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152024.69</v>
      </c>
      <c r="G663" s="199">
        <f>SUM(G575:G587)+SUM(I602:I604)+L612</f>
        <v>0</v>
      </c>
      <c r="H663" s="199">
        <f>SUM(H575:H587)+SUM(J602:J604)+L613</f>
        <v>2149586</v>
      </c>
      <c r="I663" s="19">
        <f>SUM(F663:H663)</f>
        <v>2301610.69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4344058.7</v>
      </c>
      <c r="G664" s="19">
        <f>G660-SUM(G661:G663)</f>
        <v>0</v>
      </c>
      <c r="H664" s="19">
        <f>H660-SUM(H661:H663)</f>
        <v>137304.16000000061</v>
      </c>
      <c r="I664" s="19">
        <f>I660-SUM(I661:I663)</f>
        <v>4481362.8600000013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181.49</v>
      </c>
      <c r="G665" s="248"/>
      <c r="H665" s="248"/>
      <c r="I665" s="19">
        <f>SUM(F665:H665)</f>
        <v>181.49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23935.53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24692.06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-137304.16</v>
      </c>
      <c r="I669" s="19">
        <f>SUM(F669:H669)</f>
        <v>-137304.16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23935.53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23935.53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A55" sqref="A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BARTLETT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1308684.44</v>
      </c>
      <c r="C9" s="229">
        <f>'DOE25'!G197+'DOE25'!G215+'DOE25'!G233+'DOE25'!G276+'DOE25'!G295+'DOE25'!G314</f>
        <v>624054.37</v>
      </c>
    </row>
    <row r="10" spans="1:3" x14ac:dyDescent="0.2">
      <c r="A10" t="s">
        <v>778</v>
      </c>
      <c r="B10" s="240">
        <v>1194449.8</v>
      </c>
      <c r="C10" s="240">
        <v>578401.59</v>
      </c>
    </row>
    <row r="11" spans="1:3" x14ac:dyDescent="0.2">
      <c r="A11" t="s">
        <v>779</v>
      </c>
      <c r="B11" s="240">
        <v>26845.85</v>
      </c>
      <c r="C11" s="240">
        <v>25419.64</v>
      </c>
    </row>
    <row r="12" spans="1:3" x14ac:dyDescent="0.2">
      <c r="A12" t="s">
        <v>780</v>
      </c>
      <c r="B12" s="240">
        <v>87388.79</v>
      </c>
      <c r="C12" s="240">
        <v>20233.14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1308684.4400000002</v>
      </c>
      <c r="C13" s="231">
        <f>SUM(C10:C12)</f>
        <v>624054.37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454548.19</v>
      </c>
      <c r="C18" s="229">
        <f>'DOE25'!G198+'DOE25'!G216+'DOE25'!G234+'DOE25'!G277+'DOE25'!G296+'DOE25'!G315</f>
        <v>275534.92</v>
      </c>
    </row>
    <row r="19" spans="1:3" x14ac:dyDescent="0.2">
      <c r="A19" t="s">
        <v>778</v>
      </c>
      <c r="B19" s="240">
        <v>176255</v>
      </c>
      <c r="C19" s="240">
        <v>81665.600000000006</v>
      </c>
    </row>
    <row r="20" spans="1:3" x14ac:dyDescent="0.2">
      <c r="A20" t="s">
        <v>779</v>
      </c>
      <c r="B20" s="240">
        <v>261207.36</v>
      </c>
      <c r="C20" s="240">
        <v>190780.28</v>
      </c>
    </row>
    <row r="21" spans="1:3" x14ac:dyDescent="0.2">
      <c r="A21" t="s">
        <v>780</v>
      </c>
      <c r="B21" s="240">
        <v>17085.830000000002</v>
      </c>
      <c r="C21" s="240">
        <v>3089.04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454548.19</v>
      </c>
      <c r="C22" s="231">
        <f>SUM(C19:C21)</f>
        <v>275534.92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56425</v>
      </c>
      <c r="C36" s="235">
        <f>'DOE25'!G200+'DOE25'!G218+'DOE25'!G236+'DOE25'!G279+'DOE25'!G298+'DOE25'!G317</f>
        <v>10956.56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56425</v>
      </c>
      <c r="C39" s="240">
        <v>10956.56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56425</v>
      </c>
      <c r="C40" s="231">
        <f>SUM(C37:C39)</f>
        <v>10956.56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BARTLETT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4962106</v>
      </c>
      <c r="D5" s="20">
        <f>SUM('DOE25'!L197:L200)+SUM('DOE25'!L215:L218)+SUM('DOE25'!L233:L236)-F5-G5</f>
        <v>4945217.99</v>
      </c>
      <c r="E5" s="243"/>
      <c r="F5" s="255">
        <f>SUM('DOE25'!J197:J200)+SUM('DOE25'!J215:J218)+SUM('DOE25'!J233:J236)</f>
        <v>16888.010000000002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388250.76</v>
      </c>
      <c r="D6" s="20">
        <f>'DOE25'!L202+'DOE25'!L220+'DOE25'!L238-F6-G6</f>
        <v>385921.37</v>
      </c>
      <c r="E6" s="243"/>
      <c r="F6" s="255">
        <f>'DOE25'!J202+'DOE25'!J220+'DOE25'!J238</f>
        <v>2329.39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100499.6</v>
      </c>
      <c r="D7" s="20">
        <f>'DOE25'!L203+'DOE25'!L221+'DOE25'!L239-F7-G7</f>
        <v>100499.6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209118.19999999998</v>
      </c>
      <c r="D8" s="243"/>
      <c r="E8" s="20">
        <f>'DOE25'!L204+'DOE25'!L222+'DOE25'!L240-F8-G8-D9-D11</f>
        <v>206224.55</v>
      </c>
      <c r="F8" s="255">
        <f>'DOE25'!J204+'DOE25'!J222+'DOE25'!J240</f>
        <v>0</v>
      </c>
      <c r="G8" s="53">
        <f>'DOE25'!K204+'DOE25'!K222+'DOE25'!K240</f>
        <v>2893.65</v>
      </c>
      <c r="H8" s="259"/>
    </row>
    <row r="9" spans="1:9" x14ac:dyDescent="0.2">
      <c r="A9" s="32">
        <v>2310</v>
      </c>
      <c r="B9" t="s">
        <v>817</v>
      </c>
      <c r="C9" s="245">
        <f t="shared" si="0"/>
        <v>43416.42</v>
      </c>
      <c r="D9" s="244">
        <v>43416.42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7095</v>
      </c>
      <c r="D10" s="243"/>
      <c r="E10" s="244">
        <v>7095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80122.8</v>
      </c>
      <c r="D11" s="244">
        <v>80122.8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312750.62</v>
      </c>
      <c r="D12" s="20">
        <f>'DOE25'!L205+'DOE25'!L223+'DOE25'!L241-F12-G12</f>
        <v>307401.83</v>
      </c>
      <c r="E12" s="243"/>
      <c r="F12" s="255">
        <f>'DOE25'!J205+'DOE25'!J223+'DOE25'!J241</f>
        <v>2800</v>
      </c>
      <c r="G12" s="53">
        <f>'DOE25'!K205+'DOE25'!K223+'DOE25'!K241</f>
        <v>2548.79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377400.63</v>
      </c>
      <c r="D14" s="20">
        <f>'DOE25'!L207+'DOE25'!L225+'DOE25'!L243-F14-G14</f>
        <v>350323.03</v>
      </c>
      <c r="E14" s="243"/>
      <c r="F14" s="255">
        <f>'DOE25'!J207+'DOE25'!J225+'DOE25'!J243</f>
        <v>27077.599999999999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360637.13</v>
      </c>
      <c r="D15" s="20">
        <f>'DOE25'!L208+'DOE25'!L226+'DOE25'!L244-F15-G15</f>
        <v>278548.13</v>
      </c>
      <c r="E15" s="243"/>
      <c r="F15" s="255">
        <f>'DOE25'!J208+'DOE25'!J226+'DOE25'!J244</f>
        <v>82089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406.22</v>
      </c>
      <c r="D16" s="243"/>
      <c r="E16" s="20">
        <f>'DOE25'!L209+'DOE25'!L227+'DOE25'!L245-F16-G16</f>
        <v>406.22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92587.290000000008</v>
      </c>
      <c r="D29" s="20">
        <f>'DOE25'!L358+'DOE25'!L359+'DOE25'!L360-'DOE25'!I367-F29-G29</f>
        <v>92587.290000000008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146293.26999999999</v>
      </c>
      <c r="D31" s="20">
        <f>'DOE25'!L290+'DOE25'!L309+'DOE25'!L328+'DOE25'!L333+'DOE25'!L334+'DOE25'!L335-F31-G31</f>
        <v>141456.44</v>
      </c>
      <c r="E31" s="243"/>
      <c r="F31" s="255">
        <f>'DOE25'!J290+'DOE25'!J309+'DOE25'!J328+'DOE25'!J333+'DOE25'!J334+'DOE25'!J335</f>
        <v>4836.83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6725494.9000000004</v>
      </c>
      <c r="E33" s="246">
        <f>SUM(E5:E31)</f>
        <v>213725.77</v>
      </c>
      <c r="F33" s="246">
        <f>SUM(F5:F31)</f>
        <v>136020.82999999999</v>
      </c>
      <c r="G33" s="246">
        <f>SUM(G5:G31)</f>
        <v>5442.4400000000005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213725.77</v>
      </c>
      <c r="E35" s="249"/>
    </row>
    <row r="36" spans="2:8" ht="12" thickTop="1" x14ac:dyDescent="0.2">
      <c r="B36" t="s">
        <v>814</v>
      </c>
      <c r="D36" s="20">
        <f>D33</f>
        <v>6725494.9000000004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BARTLETT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211830.11</v>
      </c>
      <c r="D8" s="95">
        <f>'DOE25'!G9</f>
        <v>44370.92</v>
      </c>
      <c r="E8" s="95">
        <f>'DOE25'!H9</f>
        <v>0</v>
      </c>
      <c r="F8" s="95">
        <f>'DOE25'!I9</f>
        <v>0</v>
      </c>
      <c r="G8" s="95">
        <f>'DOE25'!J9</f>
        <v>199129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122345.24</v>
      </c>
      <c r="D11" s="95">
        <f>'DOE25'!G12</f>
        <v>33284.129999999997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10243.06</v>
      </c>
      <c r="D12" s="95">
        <f>'DOE25'!G13</f>
        <v>10170.459999999999</v>
      </c>
      <c r="E12" s="95">
        <f>'DOE25'!H13</f>
        <v>38730.269999999997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3494</v>
      </c>
      <c r="D13" s="95">
        <f>'DOE25'!G14</f>
        <v>704.51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347912.41</v>
      </c>
      <c r="D18" s="41">
        <f>SUM(D8:D17)</f>
        <v>88530.019999999975</v>
      </c>
      <c r="E18" s="41">
        <f>SUM(E8:E17)</f>
        <v>38730.269999999997</v>
      </c>
      <c r="F18" s="41">
        <f>SUM(F8:F17)</f>
        <v>0</v>
      </c>
      <c r="G18" s="41">
        <f>SUM(G8:G17)</f>
        <v>199129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33284.129999999997</v>
      </c>
      <c r="D21" s="95">
        <f>'DOE25'!G22</f>
        <v>88530.02</v>
      </c>
      <c r="E21" s="95">
        <f>'DOE25'!H22</f>
        <v>33815.22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2047.15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4747.6400000000003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24470.47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64549.39</v>
      </c>
      <c r="D31" s="41">
        <f>SUM(D21:D30)</f>
        <v>88530.02</v>
      </c>
      <c r="E31" s="41">
        <f>SUM(E21:E30)</f>
        <v>33815.22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4915.05</v>
      </c>
      <c r="F47" s="95">
        <f>'DOE25'!I48</f>
        <v>0</v>
      </c>
      <c r="G47" s="95">
        <f>'DOE25'!J48</f>
        <v>199129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283363.02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283363.02</v>
      </c>
      <c r="D50" s="41">
        <f>SUM(D34:D49)</f>
        <v>0</v>
      </c>
      <c r="E50" s="41">
        <f>SUM(E34:E49)</f>
        <v>4915.05</v>
      </c>
      <c r="F50" s="41">
        <f>SUM(F34:F49)</f>
        <v>0</v>
      </c>
      <c r="G50" s="41">
        <f>SUM(G34:G49)</f>
        <v>199129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347912.41000000003</v>
      </c>
      <c r="D51" s="41">
        <f>D50+D31</f>
        <v>88530.02</v>
      </c>
      <c r="E51" s="41">
        <f>E50+E31</f>
        <v>38730.270000000004</v>
      </c>
      <c r="F51" s="41">
        <f>F50+F31</f>
        <v>0</v>
      </c>
      <c r="G51" s="41">
        <f>G50+G31</f>
        <v>199129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4105514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351481.51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180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6.82</v>
      </c>
      <c r="E59" s="95">
        <f>'DOE25'!H96</f>
        <v>0</v>
      </c>
      <c r="F59" s="95">
        <f>'DOE25'!I96</f>
        <v>0</v>
      </c>
      <c r="G59" s="95">
        <f>'DOE25'!J96</f>
        <v>1411.98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62883.11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45494.119999999995</v>
      </c>
      <c r="D61" s="95">
        <f>SUM('DOE25'!G98:G110)</f>
        <v>130.58000000000001</v>
      </c>
      <c r="E61" s="95">
        <f>SUM('DOE25'!H98:H110)</f>
        <v>7400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397155.63</v>
      </c>
      <c r="D62" s="130">
        <f>SUM(D57:D61)</f>
        <v>63020.51</v>
      </c>
      <c r="E62" s="130">
        <f>SUM(E57:E61)</f>
        <v>7400</v>
      </c>
      <c r="F62" s="130">
        <f>SUM(F57:F61)</f>
        <v>0</v>
      </c>
      <c r="G62" s="130">
        <f>SUM(G57:G61)</f>
        <v>1411.98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4502669.63</v>
      </c>
      <c r="D63" s="22">
        <f>D56+D62</f>
        <v>63020.51</v>
      </c>
      <c r="E63" s="22">
        <f>E56+E62</f>
        <v>7400</v>
      </c>
      <c r="F63" s="22">
        <f>F56+F62</f>
        <v>0</v>
      </c>
      <c r="G63" s="22">
        <f>G56+G62</f>
        <v>1411.98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16696.900000000001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2300294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2316990.9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4744.49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1189.07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4744.49</v>
      </c>
      <c r="D78" s="130">
        <f>SUM(D72:D77)</f>
        <v>1189.07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2321735.39</v>
      </c>
      <c r="D81" s="130">
        <f>SUM(D79:D80)+D78+D70</f>
        <v>1189.07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45468.88</v>
      </c>
      <c r="D88" s="95">
        <f>SUM('DOE25'!G153:G161)</f>
        <v>45895.72</v>
      </c>
      <c r="E88" s="95">
        <f>SUM('DOE25'!H153:H161)</f>
        <v>141600.29999999999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15833.15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61302.03</v>
      </c>
      <c r="D91" s="131">
        <f>SUM(D85:D90)</f>
        <v>45895.72</v>
      </c>
      <c r="E91" s="131">
        <f>SUM(E85:E90)</f>
        <v>141600.29999999999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32910.620000000003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40000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17392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57392</v>
      </c>
      <c r="D103" s="86">
        <f>SUM(D93:D102)</f>
        <v>32910.620000000003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764</v>
      </c>
      <c r="C104" s="86">
        <f>C63+C81+C91+C103</f>
        <v>6943099.0499999998</v>
      </c>
      <c r="D104" s="86">
        <f>D63+D81+D91+D103</f>
        <v>143015.92000000001</v>
      </c>
      <c r="E104" s="86">
        <f>E63+E81+E91+E103</f>
        <v>149000.29999999999</v>
      </c>
      <c r="F104" s="86">
        <f>F63+F81+F91+F103</f>
        <v>0</v>
      </c>
      <c r="G104" s="86">
        <f>G63+G81+G103</f>
        <v>41411.980000000003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3834822.94</v>
      </c>
      <c r="D109" s="24" t="s">
        <v>288</v>
      </c>
      <c r="E109" s="95">
        <f>('DOE25'!L276)+('DOE25'!L295)+('DOE25'!L314)</f>
        <v>69463.909999999989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1024060.28</v>
      </c>
      <c r="D110" s="24" t="s">
        <v>288</v>
      </c>
      <c r="E110" s="95">
        <f>('DOE25'!L277)+('DOE25'!L296)+('DOE25'!L315)</f>
        <v>33731.86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103222.78000000001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4962106</v>
      </c>
      <c r="D115" s="86">
        <f>SUM(D109:D114)</f>
        <v>0</v>
      </c>
      <c r="E115" s="86">
        <f>SUM(E109:E114)</f>
        <v>103195.76999999999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388250.76</v>
      </c>
      <c r="D118" s="24" t="s">
        <v>288</v>
      </c>
      <c r="E118" s="95">
        <f>+('DOE25'!L281)+('DOE25'!L300)+('DOE25'!L319)</f>
        <v>22419.56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100499.6</v>
      </c>
      <c r="D119" s="24" t="s">
        <v>288</v>
      </c>
      <c r="E119" s="95">
        <f>+('DOE25'!L282)+('DOE25'!L301)+('DOE25'!L320)</f>
        <v>20677.940000000002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332657.42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312750.62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377400.63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360637.13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406.22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143533.72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1872602.3799999997</v>
      </c>
      <c r="D128" s="86">
        <f>SUM(D118:D127)</f>
        <v>143533.72</v>
      </c>
      <c r="E128" s="86">
        <f>SUM(E118:E127)</f>
        <v>43097.5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57392</v>
      </c>
    </row>
    <row r="135" spans="1:7" x14ac:dyDescent="0.2">
      <c r="A135" t="s">
        <v>233</v>
      </c>
      <c r="B135" s="32" t="s">
        <v>234</v>
      </c>
      <c r="C135" s="95">
        <f>'DOE25'!L263</f>
        <v>32910.620000000003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15091.84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26320.14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-1411.9799999999959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72910.62000000001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57392</v>
      </c>
    </row>
    <row r="145" spans="1:9" ht="12.75" thickTop="1" thickBot="1" x14ac:dyDescent="0.25">
      <c r="A145" s="33" t="s">
        <v>244</v>
      </c>
      <c r="C145" s="86">
        <f>(C115+C128+C144)</f>
        <v>6907619</v>
      </c>
      <c r="D145" s="86">
        <f>(D115+D128+D144)</f>
        <v>143533.72</v>
      </c>
      <c r="E145" s="86">
        <f>(E115+E128+E144)</f>
        <v>146293.26999999999</v>
      </c>
      <c r="F145" s="86">
        <f>(F115+F128+F144)</f>
        <v>0</v>
      </c>
      <c r="G145" s="86">
        <f>(G115+G128+G144)</f>
        <v>57392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BARTLETT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23936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23936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3904287</v>
      </c>
      <c r="D10" s="182">
        <f>ROUND((C10/$C$28)*100,1)</f>
        <v>55.3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1057792</v>
      </c>
      <c r="D11" s="182">
        <f>ROUND((C11/$C$28)*100,1)</f>
        <v>15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103223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410670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121178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333064</v>
      </c>
      <c r="D17" s="182">
        <f t="shared" si="0"/>
        <v>4.7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312751</v>
      </c>
      <c r="D18" s="182">
        <f t="shared" si="0"/>
        <v>4.4000000000000004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377401</v>
      </c>
      <c r="D20" s="182">
        <f t="shared" si="0"/>
        <v>5.3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360637</v>
      </c>
      <c r="D21" s="182">
        <f t="shared" si="0"/>
        <v>5.0999999999999996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80520.31</v>
      </c>
      <c r="D27" s="182">
        <f t="shared" si="0"/>
        <v>1.1000000000000001</v>
      </c>
    </row>
    <row r="28" spans="1:4" x14ac:dyDescent="0.2">
      <c r="B28" s="187" t="s">
        <v>722</v>
      </c>
      <c r="C28" s="180">
        <f>SUM(C10:C27)</f>
        <v>7061523.3099999996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7061523.3099999996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4105514</v>
      </c>
      <c r="D35" s="182">
        <f t="shared" ref="D35:D40" si="1">ROUND((C35/$C$41)*100,1)</f>
        <v>58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405974.4299999997</v>
      </c>
      <c r="D36" s="182">
        <f t="shared" si="1"/>
        <v>5.7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2316991</v>
      </c>
      <c r="D37" s="182">
        <f t="shared" si="1"/>
        <v>32.700000000000003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5934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248798</v>
      </c>
      <c r="D39" s="182">
        <f t="shared" si="1"/>
        <v>3.5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7083211.4299999997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BARTLETT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2017-08-31T12:27:21Z</cp:lastPrinted>
  <dcterms:created xsi:type="dcterms:W3CDTF">1997-12-04T19:04:30Z</dcterms:created>
  <dcterms:modified xsi:type="dcterms:W3CDTF">2017-11-27T15:44:16Z</dcterms:modified>
</cp:coreProperties>
</file>