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C119" i="2" s="1"/>
  <c r="L221" i="1"/>
  <c r="L239" i="1"/>
  <c r="F12" i="13"/>
  <c r="G12" i="13"/>
  <c r="L205" i="1"/>
  <c r="C18" i="10" s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5" i="10"/>
  <c r="C16" i="10"/>
  <c r="C19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E115" i="2" s="1"/>
  <c r="C113" i="2"/>
  <c r="E113" i="2"/>
  <c r="C114" i="2"/>
  <c r="E114" i="2"/>
  <c r="D115" i="2"/>
  <c r="F115" i="2"/>
  <c r="G115" i="2"/>
  <c r="C118" i="2"/>
  <c r="E118" i="2"/>
  <c r="E119" i="2"/>
  <c r="E120" i="2"/>
  <c r="C121" i="2"/>
  <c r="E121" i="2"/>
  <c r="C122" i="2"/>
  <c r="E122" i="2"/>
  <c r="E123" i="2"/>
  <c r="C124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H32" i="1"/>
  <c r="I32" i="1"/>
  <c r="G52" i="1"/>
  <c r="H618" i="1" s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G257" i="1" s="1"/>
  <c r="G271" i="1" s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L256" i="1" s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I446" i="1"/>
  <c r="G642" i="1" s="1"/>
  <c r="F452" i="1"/>
  <c r="G452" i="1"/>
  <c r="H452" i="1"/>
  <c r="I452" i="1"/>
  <c r="F460" i="1"/>
  <c r="G460" i="1"/>
  <c r="H460" i="1"/>
  <c r="I460" i="1"/>
  <c r="I461" i="1" s="1"/>
  <c r="H642" i="1" s="1"/>
  <c r="F461" i="1"/>
  <c r="H639" i="1" s="1"/>
  <c r="G461" i="1"/>
  <c r="H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40" i="1"/>
  <c r="H640" i="1"/>
  <c r="G641" i="1"/>
  <c r="H641" i="1"/>
  <c r="G643" i="1"/>
  <c r="H643" i="1"/>
  <c r="G644" i="1"/>
  <c r="G645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K257" i="1"/>
  <c r="K271" i="1" s="1"/>
  <c r="G164" i="2"/>
  <c r="C18" i="2"/>
  <c r="C26" i="10"/>
  <c r="L328" i="1"/>
  <c r="H660" i="1" s="1"/>
  <c r="L351" i="1"/>
  <c r="I662" i="1"/>
  <c r="A31" i="12"/>
  <c r="D18" i="13"/>
  <c r="C18" i="13" s="1"/>
  <c r="D15" i="13"/>
  <c r="C15" i="13" s="1"/>
  <c r="D7" i="13"/>
  <c r="C7" i="13" s="1"/>
  <c r="D17" i="13"/>
  <c r="C17" i="13" s="1"/>
  <c r="D6" i="13"/>
  <c r="C6" i="13" s="1"/>
  <c r="C91" i="2"/>
  <c r="F78" i="2"/>
  <c r="F81" i="2" s="1"/>
  <c r="D31" i="2"/>
  <c r="C78" i="2"/>
  <c r="D50" i="2"/>
  <c r="G157" i="2"/>
  <c r="F18" i="2"/>
  <c r="G161" i="2"/>
  <c r="G156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F112" i="1"/>
  <c r="J641" i="1"/>
  <c r="J571" i="1"/>
  <c r="K571" i="1"/>
  <c r="L433" i="1"/>
  <c r="L419" i="1"/>
  <c r="D81" i="2"/>
  <c r="I169" i="1"/>
  <c r="H169" i="1"/>
  <c r="G552" i="1"/>
  <c r="J643" i="1"/>
  <c r="J476" i="1"/>
  <c r="H626" i="1" s="1"/>
  <c r="I476" i="1"/>
  <c r="H625" i="1" s="1"/>
  <c r="J625" i="1" s="1"/>
  <c r="G476" i="1"/>
  <c r="H623" i="1" s="1"/>
  <c r="G338" i="1"/>
  <c r="G352" i="1" s="1"/>
  <c r="F169" i="1"/>
  <c r="J140" i="1"/>
  <c r="F571" i="1"/>
  <c r="I552" i="1"/>
  <c r="K550" i="1"/>
  <c r="G22" i="2"/>
  <c r="K598" i="1"/>
  <c r="G647" i="1" s="1"/>
  <c r="J647" i="1" s="1"/>
  <c r="K545" i="1"/>
  <c r="J552" i="1"/>
  <c r="H552" i="1"/>
  <c r="C29" i="10"/>
  <c r="H140" i="1"/>
  <c r="L401" i="1"/>
  <c r="C139" i="2" s="1"/>
  <c r="L393" i="1"/>
  <c r="C138" i="2" s="1"/>
  <c r="F22" i="13"/>
  <c r="H25" i="13"/>
  <c r="C25" i="13" s="1"/>
  <c r="J651" i="1"/>
  <c r="J640" i="1"/>
  <c r="H571" i="1"/>
  <c r="L560" i="1"/>
  <c r="J545" i="1"/>
  <c r="H338" i="1"/>
  <c r="H352" i="1" s="1"/>
  <c r="F338" i="1"/>
  <c r="F352" i="1" s="1"/>
  <c r="H192" i="1"/>
  <c r="F552" i="1"/>
  <c r="C35" i="10"/>
  <c r="L309" i="1"/>
  <c r="E16" i="13"/>
  <c r="J655" i="1"/>
  <c r="J645" i="1"/>
  <c r="L570" i="1"/>
  <c r="I571" i="1"/>
  <c r="I545" i="1"/>
  <c r="J636" i="1"/>
  <c r="G36" i="2"/>
  <c r="L565" i="1"/>
  <c r="H545" i="1"/>
  <c r="K551" i="1"/>
  <c r="C22" i="13"/>
  <c r="C16" i="13"/>
  <c r="H33" i="13"/>
  <c r="A40" i="12" l="1"/>
  <c r="A13" i="12"/>
  <c r="C70" i="2"/>
  <c r="C81" i="2" s="1"/>
  <c r="H408" i="1"/>
  <c r="H644" i="1" s="1"/>
  <c r="J644" i="1" s="1"/>
  <c r="J639" i="1"/>
  <c r="J649" i="1"/>
  <c r="L534" i="1"/>
  <c r="K549" i="1"/>
  <c r="K552" i="1" s="1"/>
  <c r="L529" i="1"/>
  <c r="L545" i="1" s="1"/>
  <c r="G545" i="1"/>
  <c r="H476" i="1"/>
  <c r="H624" i="1" s="1"/>
  <c r="F476" i="1"/>
  <c r="H622" i="1" s="1"/>
  <c r="J622" i="1" s="1"/>
  <c r="J634" i="1"/>
  <c r="G661" i="1"/>
  <c r="D127" i="2"/>
  <c r="D128" i="2" s="1"/>
  <c r="L362" i="1"/>
  <c r="H661" i="1"/>
  <c r="D145" i="2"/>
  <c r="K338" i="1"/>
  <c r="K352" i="1" s="1"/>
  <c r="E128" i="2"/>
  <c r="E145" i="2" s="1"/>
  <c r="L290" i="1"/>
  <c r="L338" i="1" s="1"/>
  <c r="L352" i="1" s="1"/>
  <c r="G633" i="1" s="1"/>
  <c r="J633" i="1" s="1"/>
  <c r="C17" i="10"/>
  <c r="C13" i="10"/>
  <c r="C10" i="10"/>
  <c r="H257" i="1"/>
  <c r="H271" i="1" s="1"/>
  <c r="I257" i="1"/>
  <c r="I271" i="1" s="1"/>
  <c r="C123" i="2"/>
  <c r="D12" i="13"/>
  <c r="C12" i="13" s="1"/>
  <c r="C120" i="2"/>
  <c r="E8" i="13"/>
  <c r="C8" i="13" s="1"/>
  <c r="D5" i="13"/>
  <c r="C5" i="13" s="1"/>
  <c r="C115" i="2"/>
  <c r="L211" i="1"/>
  <c r="L257" i="1" s="1"/>
  <c r="L271" i="1" s="1"/>
  <c r="G632" i="1" s="1"/>
  <c r="J632" i="1" s="1"/>
  <c r="D62" i="2"/>
  <c r="D63" i="2" s="1"/>
  <c r="C62" i="2"/>
  <c r="C63" i="2" s="1"/>
  <c r="J624" i="1"/>
  <c r="J623" i="1"/>
  <c r="H52" i="1"/>
  <c r="H619" i="1" s="1"/>
  <c r="J619" i="1" s="1"/>
  <c r="J617" i="1"/>
  <c r="D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F33" i="13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G635" i="1"/>
  <c r="J635" i="1" s="1"/>
  <c r="H646" i="1" l="1"/>
  <c r="J646" i="1" s="1"/>
  <c r="G672" i="1"/>
  <c r="C5" i="10" s="1"/>
  <c r="I661" i="1"/>
  <c r="H664" i="1"/>
  <c r="D31" i="13"/>
  <c r="C31" i="13" s="1"/>
  <c r="C28" i="10"/>
  <c r="D22" i="10" s="1"/>
  <c r="C128" i="2"/>
  <c r="C145" i="2" s="1"/>
  <c r="E33" i="13"/>
  <c r="D35" i="13" s="1"/>
  <c r="F660" i="1"/>
  <c r="F664" i="1" s="1"/>
  <c r="F672" i="1" s="1"/>
  <c r="C4" i="10" s="1"/>
  <c r="C104" i="2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H667" i="1" l="1"/>
  <c r="H672" i="1"/>
  <c r="C6" i="10" s="1"/>
  <c r="D16" i="10"/>
  <c r="D20" i="10"/>
  <c r="D26" i="10"/>
  <c r="D17" i="10"/>
  <c r="D10" i="10"/>
  <c r="D12" i="10"/>
  <c r="D27" i="10"/>
  <c r="D15" i="10"/>
  <c r="D24" i="10"/>
  <c r="D25" i="10"/>
  <c r="D23" i="10"/>
  <c r="D18" i="10"/>
  <c r="C30" i="10"/>
  <c r="D19" i="10"/>
  <c r="D13" i="10"/>
  <c r="D11" i="10"/>
  <c r="D21" i="10"/>
  <c r="I660" i="1"/>
  <c r="I664" i="1" s="1"/>
  <c r="I672" i="1" s="1"/>
  <c r="C7" i="10" s="1"/>
  <c r="F667" i="1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<sst xmlns="http://schemas.openxmlformats.org/spreadsheetml/2006/main" count="3955" uniqueCount="913">
  <si>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</si>
  <si>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</si>
  <si>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</si>
  <si>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</si>
  <si>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</si>
  <si>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</si>
  <si>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</si>
  <si>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</si>
  <si>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</si>
  <si>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</si>
  <si>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</si>
  <si>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</si>
  <si>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</si>
  <si>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</si>
  <si>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</si>
  <si>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</si>
  <si>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</si>
  <si>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</si>
  <si>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</si>
  <si>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</si>
  <si>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</si>
  <si>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</si>
  <si>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</si>
  <si>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</si>
  <si>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</si>
  <si>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</si>
  <si>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</si>
  <si>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</si>
  <si>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</si>
  <si>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</si>
  <si>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</si>
  <si>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</si>
  <si>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</si>
  <si>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</si>
  <si>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</si>
  <si>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</si>
  <si>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</si>
  <si>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</si>
  <si>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</si>
  <si>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</si>
  <si>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</si>
  <si>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</si>
  <si>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</si>
  <si>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</si>
  <si>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</si>
  <si>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</si>
  <si>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</si>
  <si>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</si>
  <si>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</si>
  <si>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</si>
  <si>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</si>
  <si>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</si>
  <si>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</si>
  <si>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</si>
  <si>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</si>
  <si>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</si>
  <si>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</si>
  <si>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</si>
  <si>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</si>
  <si>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</si>
  <si>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</si>
  <si>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</si>
  <si>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</si>
  <si>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</si>
  <si>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</si>
  <si>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</si>
  <si>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</si>
  <si>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</si>
  <si>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</si>
  <si>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</si>
  <si>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</si>
  <si>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</si>
  <si>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</si>
  <si>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</si>
  <si>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</si>
  <si>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</si>
  <si>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</si>
  <si>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</si>
  <si>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</si>
  <si>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</si>
  <si>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</si>
  <si>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</si>
  <si>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</si>
  <si>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</si>
  <si>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</si>
  <si>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</si>
  <si>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</si>
  <si>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</si>
  <si>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</si>
  <si>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</si>
  <si>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</si>
  <si>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</si>
  <si>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</si>
  <si>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</si>
  <si>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</si>
  <si>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</si>
  <si>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</si>
  <si>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</si>
  <si>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</si>
  <si>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</si>
  <si>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</si>
  <si>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</si>
  <si>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</si>
  <si>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</si>
  <si>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</si>
  <si>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</si>
  <si>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</si>
  <si>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</si>
  <si>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</si>
  <si>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</si>
  <si>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</si>
  <si>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</si>
  <si>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</si>
  <si>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</si>
  <si>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</si>
  <si>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</si>
  <si>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</si>
  <si>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</si>
  <si>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</si>
  <si>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</si>
  <si>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</si>
  <si>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</si>
  <si>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</si>
  <si>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</si>
  <si>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</si>
  <si>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</si>
  <si>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</si>
  <si>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</si>
  <si>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</si>
  <si>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</si>
  <si>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</si>
  <si>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</si>
  <si>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</si>
  <si>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</si>
  <si>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</si>
  <si>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</si>
  <si>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</si>
  <si>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</si>
  <si>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</si>
  <si>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</si>
  <si>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</si>
  <si>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</si>
  <si>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</si>
  <si>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</si>
  <si>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</si>
  <si>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</si>
  <si>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</si>
  <si>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</si>
  <si>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</si>
  <si>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</si>
  <si>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</si>
  <si>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</si>
  <si>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</si>
  <si>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</si>
  <si>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</si>
  <si>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</si>
  <si>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</si>
  <si>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</si>
  <si>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</si>
  <si>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</si>
  <si>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</si>
  <si>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</si>
  <si>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</si>
  <si>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</si>
  <si>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</si>
  <si>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</si>
  <si>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</si>
  <si>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</si>
  <si>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</si>
  <si>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</si>
  <si>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</si>
  <si>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</si>
  <si>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</si>
  <si>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</si>
  <si>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</si>
  <si>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</si>
  <si>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</si>
  <si>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</si>
  <si>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</si>
  <si>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</si>
  <si>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</si>
  <si>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</si>
  <si>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</si>
  <si>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</si>
  <si>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</si>
  <si>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</si>
  <si>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</si>
  <si>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</si>
  <si>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</si>
  <si>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</si>
  <si>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</si>
  <si>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</si>
  <si>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</si>
  <si>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</si>
  <si>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</si>
  <si>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</si>
  <si>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</si>
  <si>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</si>
  <si>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</si>
  <si>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</si>
  <si>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</si>
  <si>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</si>
  <si>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</si>
  <si>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</si>
  <si>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</si>
  <si>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</si>
  <si>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</si>
  <si>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</si>
  <si>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</si>
  <si>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</si>
  <si>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</si>
  <si>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</si>
  <si>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</si>
  <si>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</si>
  <si>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</si>
  <si>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</si>
  <si>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</si>
  <si>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</si>
  <si>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</si>
  <si>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</si>
  <si>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</si>
  <si>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</si>
  <si>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</si>
  <si>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</si>
  <si>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</si>
  <si>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</si>
  <si>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</si>
  <si>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</si>
  <si>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</si>
  <si>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</si>
  <si>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</si>
  <si>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</si>
  <si>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</si>
  <si>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</si>
  <si>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</si>
  <si>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</si>
  <si>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</si>
  <si>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</si>
  <si>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</si>
  <si>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</si>
  <si>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</si>
  <si>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</si>
  <si>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</si>
  <si>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</si>
  <si>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</si>
  <si>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</si>
  <si>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</si>
  <si>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</si>
  <si>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</si>
  <si>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</si>
  <si>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</si>
  <si>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</si>
  <si>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</si>
  <si>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</si>
  <si>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</si>
  <si>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</si>
  <si>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</si>
  <si>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</si>
  <si>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</si>
  <si>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</si>
  <si>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</si>
  <si>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</si>
  <si>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</si>
  <si>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</si>
  <si>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</si>
  <si>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</si>
  <si>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</si>
  <si>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</si>
  <si>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</si>
  <si>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</si>
  <si>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</si>
  <si>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</si>
  <si>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</si>
  <si>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</si>
  <si>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</si>
  <si>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</si>
  <si>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</si>
  <si>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</si>
  <si>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</si>
  <si>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</si>
  <si>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</si>
  <si>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</si>
  <si>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</si>
  <si>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</si>
  <si>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</si>
  <si>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</si>
  <si>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</si>
  <si>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</si>
  <si>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</si>
  <si>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</si>
  <si>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</si>
  <si>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</si>
  <si>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</si>
  <si>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</si>
  <si>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</si>
  <si>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</si>
  <si>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</si>
  <si>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</si>
  <si>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</si>
  <si>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</si>
  <si>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</si>
  <si>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</si>
  <si>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</si>
  <si>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</si>
  <si>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</si>
  <si>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</si>
  <si>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</si>
  <si>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</si>
  <si>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</si>
  <si>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</si>
  <si>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</si>
  <si>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</si>
  <si>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</si>
  <si>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</si>
  <si>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</si>
  <si>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</si>
  <si>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</si>
  <si>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</si>
  <si>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</si>
  <si>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</si>
  <si>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</si>
  <si>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</si>
  <si>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</si>
  <si>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</si>
  <si>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</si>
  <si>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</si>
  <si>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</si>
  <si>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</si>
  <si>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</si>
  <si>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</si>
  <si>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</si>
  <si>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</si>
  <si>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</si>
  <si>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</si>
  <si>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</si>
  <si>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</si>
  <si>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</si>
  <si>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</si>
  <si>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</si>
  <si>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</si>
  <si>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</si>
  <si>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</si>
  <si>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</si>
  <si>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</si>
  <si>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</si>
  <si>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</si>
  <si>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</si>
  <si>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</si>
  <si>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</si>
  <si>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</si>
  <si>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</si>
  <si>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</si>
  <si>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</si>
  <si>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</si>
  <si>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</si>
  <si>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</si>
  <si>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</si>
  <si>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</si>
  <si>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</si>
  <si>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</si>
  <si>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</si>
  <si>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</si>
  <si>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</si>
  <si>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</si>
  <si>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</si>
  <si>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</si>
  <si>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</si>
  <si>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</si>
  <si>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</si>
  <si>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</si>
  <si>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</si>
  <si>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</si>
  <si>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</si>
  <si>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</si>
  <si>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</si>
  <si>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</si>
  <si>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</si>
  <si>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</si>
  <si>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</si>
  <si>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</si>
  <si>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</si>
  <si>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</si>
  <si>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</si>
  <si>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</si>
  <si>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</si>
  <si>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</si>
  <si>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</si>
  <si>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</si>
  <si>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</si>
  <si>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</si>
  <si>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</si>
  <si>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</si>
  <si>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</si>
  <si>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</si>
  <si>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</si>
  <si>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</si>
  <si>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</si>
  <si>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</si>
  <si>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</si>
  <si>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</si>
  <si>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</si>
  <si>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</si>
  <si>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</si>
  <si>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</si>
  <si>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</si>
  <si>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</si>
  <si>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</si>
  <si>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</si>
  <si>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</si>
  <si>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</si>
  <si>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</si>
  <si>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</si>
  <si>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</si>
  <si>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</si>
  <si>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</si>
  <si>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</si>
  <si>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</si>
  <si>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</si>
  <si>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</si>
  <si>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</si>
  <si>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</si>
  <si>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</si>
  <si>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</si>
  <si>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</si>
  <si>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</si>
  <si>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</si>
  <si>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</si>
  <si>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</si>
  <si>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</si>
  <si>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</si>
  <si>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</si>
  <si>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</si>
  <si>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</si>
  <si>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</si>
  <si>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</si>
  <si>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</si>
  <si>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</si>
  <si>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</si>
  <si>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</si>
  <si>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</si>
  <si>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</si>
  <si>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</si>
  <si>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</si>
  <si>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</si>
  <si>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</si>
  <si>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</si>
  <si>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</si>
  <si>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</si>
  <si>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</si>
  <si>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</si>
  <si>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</si>
  <si>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</si>
  <si>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</si>
  <si>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</si>
  <si>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</si>
  <si>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</si>
  <si>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</si>
  <si>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</si>
  <si>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</si>
  <si>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</si>
  <si>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</si>
  <si>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</si>
  <si>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</si>
  <si>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</si>
  <si>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</si>
  <si>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</si>
  <si>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</si>
  <si>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</si>
  <si>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</si>
  <si>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</si>
  <si>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</si>
  <si>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</si>
  <si>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</si>
  <si>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</si>
  <si>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</si>
  <si>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</si>
  <si>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</si>
  <si>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</si>
  <si>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</si>
  <si>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</si>
  <si>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</si>
  <si>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</si>
  <si>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</si>
  <si>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</si>
  <si>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</si>
  <si>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</si>
  <si>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</si>
  <si>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</si>
  <si>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</si>
  <si>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</si>
  <si>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</si>
  <si>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</si>
  <si>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</si>
  <si>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</si>
  <si>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</si>
  <si>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</si>
  <si>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</si>
  <si>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</si>
  <si>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</si>
  <si>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</si>
  <si>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</si>
  <si>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</si>
  <si>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</si>
  <si>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</si>
  <si>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</si>
  <si>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</si>
  <si>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</si>
  <si>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</si>
  <si>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</si>
  <si>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</si>
  <si>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</si>
  <si>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</si>
  <si>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</si>
  <si>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</si>
  <si>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</si>
  <si>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</si>
  <si>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</si>
  <si>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</si>
  <si>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</si>
  <si>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</si>
  <si>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</si>
  <si>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</si>
  <si>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</si>
  <si>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</si>
  <si>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</si>
  <si>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</si>
  <si>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</si>
  <si>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</si>
  <si>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</si>
  <si>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</si>
  <si>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</si>
  <si>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</si>
  <si>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</si>
  <si>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</si>
  <si>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</si>
  <si>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</si>
  <si>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</si>
  <si>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</si>
  <si>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</si>
  <si>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</si>
  <si>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</si>
  <si>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</si>
  <si>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</si>
  <si>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</si>
  <si>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</si>
  <si>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</si>
  <si>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</si>
  <si>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</si>
  <si>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</si>
  <si>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</si>
  <si>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</si>
  <si>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</si>
  <si>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</si>
  <si>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</si>
  <si>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</si>
  <si>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</si>
  <si>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</si>
  <si>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</si>
  <si>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</si>
  <si>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</si>
  <si>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</si>
  <si>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</si>
  <si>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</si>
  <si>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</si>
  <si>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</si>
  <si>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</si>
  <si>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</si>
  <si>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</si>
  <si>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</si>
  <si>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</si>
  <si>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</si>
  <si>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</si>
  <si>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</si>
  <si>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</si>
  <si>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</si>
  <si>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</si>
  <si>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</si>
  <si>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</si>
  <si>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</si>
  <si>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</si>
  <si>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</si>
  <si>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</si>
  <si>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</si>
  <si>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</si>
  <si>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</si>
  <si>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</si>
  <si>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</si>
  <si>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</si>
  <si>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</si>
  <si>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</si>
  <si>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</si>
  <si>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</si>
  <si>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</si>
  <si>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</si>
  <si>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</si>
  <si>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</si>
  <si>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</si>
  <si>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</si>
  <si>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</si>
  <si>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</si>
  <si>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</si>
  <si>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</si>
  <si>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</si>
  <si>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</si>
  <si>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</si>
  <si>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</si>
  <si>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</si>
  <si>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</si>
  <si>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</si>
  <si>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</si>
  <si>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</si>
  <si>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</si>
  <si>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</si>
  <si>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</si>
  <si>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</si>
  <si>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</si>
  <si>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</si>
  <si>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</si>
  <si>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</si>
  <si>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</si>
  <si>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</si>
  <si>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</si>
  <si>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</si>
  <si>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</si>
  <si>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</si>
  <si>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</si>
  <si>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</si>
  <si>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</si>
  <si>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</si>
  <si>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</si>
  <si>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</si>
  <si>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</si>
  <si>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</si>
  <si>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</si>
  <si>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</si>
  <si>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</si>
  <si>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</si>
  <si>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</si>
  <si>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</si>
  <si>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</si>
  <si>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</si>
  <si>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</si>
  <si>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</si>
  <si>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</si>
  <si>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</si>
  <si>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</si>
  <si>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</si>
  <si>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</si>
  <si>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</si>
  <si>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</si>
  <si>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</si>
  <si>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</si>
  <si>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</si>
  <si>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</si>
  <si>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</si>
  <si>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</si>
  <si>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</si>
  <si>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</si>
  <si>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</si>
  <si>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</si>
  <si>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</si>
  <si>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</si>
  <si>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</si>
  <si>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</si>
  <si>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</si>
  <si>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</si>
  <si>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</si>
  <si>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</si>
  <si>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</si>
  <si>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</si>
  <si>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</si>
  <si>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</si>
  <si>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</si>
  <si>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</si>
  <si>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</si>
  <si>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</si>
  <si>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</si>
  <si>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</si>
  <si>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</si>
  <si>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</si>
  <si>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</si>
  <si>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</si>
  <si>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</si>
  <si>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</si>
  <si>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</si>
  <si>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</si>
  <si>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</si>
  <si>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</si>
  <si>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</si>
  <si>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</si>
  <si>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</si>
  <si>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</si>
  <si>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</si>
  <si>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</si>
  <si>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</si>
  <si>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</si>
  <si>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</si>
  <si>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</si>
  <si>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</si>
  <si>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</si>
  <si>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</si>
  <si>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</si>
  <si>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</si>
  <si>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</si>
  <si>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</si>
  <si>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</si>
  <si>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</si>
  <si>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</si>
  <si>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</si>
  <si>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</si>
  <si>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</si>
  <si>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</si>
  <si>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</si>
  <si>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</si>
  <si>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</si>
  <si>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</si>
  <si>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</si>
  <si>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</si>
  <si>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</si>
  <si>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</si>
  <si>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</si>
  <si>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</si>
  <si>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</si>
  <si>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</si>
  <si>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</si>
  <si>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</si>
  <si>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</si>
  <si>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</si>
  <si>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</si>
  <si>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</si>
  <si>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</si>
  <si>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</si>
  <si>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</si>
  <si>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</si>
  <si>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</si>
  <si>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</si>
  <si>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</si>
  <si>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</si>
  <si>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</si>
  <si>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</si>
  <si>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</si>
  <si>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</si>
  <si>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</si>
  <si>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</si>
  <si>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</si>
  <si>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</si>
  <si>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</si>
  <si>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</si>
  <si>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</si>
  <si>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</si>
  <si>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</si>
  <si>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</si>
  <si>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</si>
  <si>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</si>
  <si>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</si>
  <si>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</si>
  <si>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</si>
  <si>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</si>
  <si>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</si>
  <si>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</si>
  <si>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</si>
  <si>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</si>
  <si>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</si>
  <si>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</si>
  <si>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</si>
  <si>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</si>
  <si>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</si>
  <si>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</si>
  <si>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</si>
  <si>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</si>
  <si>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</si>
  <si>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</si>
  <si>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</si>
  <si>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</si>
  <si>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</si>
  <si>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</si>
  <si>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</si>
  <si>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</si>
  <si>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</si>
  <si>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</si>
  <si>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</si>
  <si>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</si>
  <si>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</si>
  <si>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</si>
  <si>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</si>
  <si>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</si>
  <si>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</si>
  <si>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</si>
  <si>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</si>
  <si>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</si>
  <si>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</si>
  <si>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</si>
  <si>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</si>
  <si>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</si>
  <si>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</si>
  <si>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</si>
  <si>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</si>
  <si>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</si>
  <si>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</si>
  <si>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</si>
  <si>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</si>
  <si>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</si>
  <si>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</si>
  <si>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</si>
  <si>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</si>
  <si>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</si>
  <si>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</si>
  <si>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</si>
  <si>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</si>
  <si>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</si>
  <si>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</si>
  <si>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</si>
  <si>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</si>
  <si>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</si>
  <si>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</si>
  <si>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</si>
  <si>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</si>
  <si>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</si>
  <si>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</si>
  <si>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</si>
  <si>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</si>
  <si>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</si>
  <si>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</si>
  <si>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</si>
  <si>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</si>
  <si>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</si>
  <si>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</si>
  <si>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</si>
  <si>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</si>
  <si>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</si>
  <si>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</si>
  <si>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</si>
  <si>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</si>
  <si>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</si>
  <si>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</si>
  <si>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</si>
  <si>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</si>
  <si>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</si>
  <si>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</si>
  <si>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</si>
  <si>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</si>
  <si>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</si>
  <si>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</si>
  <si>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</si>
  <si>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</si>
  <si>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</si>
  <si>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</si>
  <si>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</si>
  <si>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</si>
  <si>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</si>
  <si>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</si>
  <si>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</si>
  <si>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</si>
  <si>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</si>
  <si>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</si>
  <si>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</si>
  <si>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</si>
  <si>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</si>
  <si>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</si>
  <si>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</si>
  <si>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</si>
  <si>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</si>
  <si>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</si>
  <si>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</si>
  <si>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</si>
  <si>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</si>
  <si>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</si>
  <si>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</si>
  <si>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</si>
  <si>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</si>
  <si>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</si>
  <si>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</si>
  <si>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</si>
  <si>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</si>
  <si>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</si>
  <si>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</si>
  <si>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</si>
  <si>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</si>
  <si>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</si>
  <si>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</si>
  <si>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</si>
  <si>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</si>
  <si>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</si>
  <si>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</si>
  <si>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</si>
  <si>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</si>
  <si>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</si>
  <si>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</si>
  <si>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</si>
  <si>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</si>
  <si>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</si>
  <si>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</si>
  <si>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</si>
  <si>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</si>
  <si>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</si>
  <si>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</si>
  <si>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</si>
  <si>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</si>
  <si>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</si>
  <si>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</si>
  <si>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</si>
  <si>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</si>
  <si>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</si>
  <si>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</si>
  <si>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</si>
  <si>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</si>
  <si>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</si>
  <si>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</si>
  <si>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</si>
  <si>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</si>
  <si>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</si>
  <si>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</si>
  <si>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CAMPTON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</si>
</sst>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C5" sqref="C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75</v>
      </c>
      <c r="C2" s="21">
        <v>75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231598.68</v>
      </c>
      <c r="G9" s="18">
        <v>-2022</v>
      </c>
      <c r="H9" s="18">
        <v>-36692.58</v>
      </c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974.61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12299.54</v>
      </c>
      <c r="G13" s="18">
        <v>25204.01</v>
      </c>
      <c r="H13" s="18">
        <v>39882.49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200</v>
      </c>
      <c r="G14" s="18">
        <v>14.7</v>
      </c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5560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249658.22</v>
      </c>
      <c r="G19" s="41">
        <f>SUM(G9:G18)</f>
        <v>23196.71</v>
      </c>
      <c r="H19" s="41">
        <f>SUM(H9:H18)</f>
        <v>3189.9099999999962</v>
      </c>
      <c r="I19" s="41">
        <f>SUM(I9:I18)</f>
        <v>0</v>
      </c>
      <c r="J19" s="41">
        <f>SUM(J9:J18)</f>
        <v>974.61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48902.74</v>
      </c>
      <c r="G24" s="18">
        <v>18525.099999999999</v>
      </c>
      <c r="H24" s="18">
        <v>575.12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>
        <v>2331.96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48902.74</v>
      </c>
      <c r="G32" s="41">
        <f>SUM(G22:G31)</f>
        <v>18525.099999999999</v>
      </c>
      <c r="H32" s="41">
        <f>SUM(H22:H31)</f>
        <v>2907.08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>
        <v>4671.6099999999997</v>
      </c>
      <c r="H48" s="18">
        <v>282.83</v>
      </c>
      <c r="I48" s="18"/>
      <c r="J48" s="13">
        <f>SUM(I459)</f>
        <v>974.61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199992.55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762.93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200755.47999999998</v>
      </c>
      <c r="G51" s="41">
        <f>SUM(G35:G50)</f>
        <v>4671.6099999999997</v>
      </c>
      <c r="H51" s="41">
        <f>SUM(H35:H50)</f>
        <v>282.83</v>
      </c>
      <c r="I51" s="41">
        <f>SUM(I35:I50)</f>
        <v>0</v>
      </c>
      <c r="J51" s="41">
        <f>SUM(J35:J50)</f>
        <v>974.61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249658.21999999997</v>
      </c>
      <c r="G52" s="41">
        <f>G51+G32</f>
        <v>23196.71</v>
      </c>
      <c r="H52" s="41">
        <f>H51+H32</f>
        <v>3189.91</v>
      </c>
      <c r="I52" s="41">
        <f>I51+I32</f>
        <v>0</v>
      </c>
      <c r="J52" s="41">
        <f>J51+J32</f>
        <v>974.61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3783337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3783337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22161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33987.74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56148.74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47.23</v>
      </c>
      <c r="G96" s="18">
        <v>2.27</v>
      </c>
      <c r="H96" s="18"/>
      <c r="I96" s="18"/>
      <c r="J96" s="18">
        <v>3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63486.59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3907.67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37032.400000000001</v>
      </c>
      <c r="G110" s="18"/>
      <c r="H110" s="18">
        <v>3220</v>
      </c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40987.300000000003</v>
      </c>
      <c r="G111" s="41">
        <f>SUM(G96:G110)</f>
        <v>63488.859999999993</v>
      </c>
      <c r="H111" s="41">
        <f>SUM(H96:H110)</f>
        <v>3220</v>
      </c>
      <c r="I111" s="41">
        <f>SUM(I96:I110)</f>
        <v>0</v>
      </c>
      <c r="J111" s="41">
        <f>SUM(J96:J110)</f>
        <v>3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3880473.04</v>
      </c>
      <c r="G112" s="41">
        <f>G60+G111</f>
        <v>63488.859999999993</v>
      </c>
      <c r="H112" s="41">
        <f>H60+H79+H94+H111</f>
        <v>3220</v>
      </c>
      <c r="I112" s="41">
        <f>I60+I111</f>
        <v>0</v>
      </c>
      <c r="J112" s="41">
        <f>J60+J111</f>
        <v>3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1159364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609251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4732.17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1773347.17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1409.15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0</v>
      </c>
      <c r="G136" s="41">
        <f>SUM(G123:G135)</f>
        <v>1409.15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1773347.17</v>
      </c>
      <c r="G140" s="41">
        <f>G121+SUM(G136:G137)</f>
        <v>1409.15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110337.86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43900.31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76020.399999999994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44922.67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44922.67</v>
      </c>
      <c r="G162" s="41">
        <f>SUM(G150:G161)</f>
        <v>76020.399999999994</v>
      </c>
      <c r="H162" s="41">
        <f>SUM(H150:H161)</f>
        <v>154238.16999999998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1822.83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46745.5</v>
      </c>
      <c r="G169" s="41">
        <f>G147+G162+SUM(G163:G168)</f>
        <v>76020.399999999994</v>
      </c>
      <c r="H169" s="41">
        <f>H147+H162+SUM(H163:H168)</f>
        <v>154238.16999999998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30000</v>
      </c>
      <c r="H179" s="18"/>
      <c r="I179" s="18"/>
      <c r="J179" s="18"/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30000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30000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5700565.71</v>
      </c>
      <c r="G193" s="47">
        <f>G112+G140+G169+G192</f>
        <v>170918.40999999997</v>
      </c>
      <c r="H193" s="47">
        <f>H112+H140+H169+H192</f>
        <v>157458.16999999998</v>
      </c>
      <c r="I193" s="47">
        <f>I112+I140+I169+I192</f>
        <v>0</v>
      </c>
      <c r="J193" s="47">
        <f>J112+J140+J192</f>
        <v>3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1742191.02</v>
      </c>
      <c r="G197" s="18">
        <v>964341.39</v>
      </c>
      <c r="H197" s="18">
        <v>60169.21</v>
      </c>
      <c r="I197" s="18">
        <v>54702.78</v>
      </c>
      <c r="J197" s="18">
        <v>53016.99</v>
      </c>
      <c r="K197" s="18">
        <v>75</v>
      </c>
      <c r="L197" s="19">
        <f>SUM(F197:K197)</f>
        <v>2874496.39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508523.27</v>
      </c>
      <c r="G198" s="18">
        <v>207348.98</v>
      </c>
      <c r="H198" s="18">
        <v>124346.14</v>
      </c>
      <c r="I198" s="18">
        <v>1080.77</v>
      </c>
      <c r="J198" s="18">
        <v>1139.96</v>
      </c>
      <c r="K198" s="18">
        <v>680</v>
      </c>
      <c r="L198" s="19">
        <f>SUM(F198:K198)</f>
        <v>843119.12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54154.51</v>
      </c>
      <c r="G200" s="18">
        <v>11265.11</v>
      </c>
      <c r="H200" s="18">
        <v>6817.1</v>
      </c>
      <c r="I200" s="18">
        <v>4004.47</v>
      </c>
      <c r="J200" s="18">
        <v>4887.1899999999996</v>
      </c>
      <c r="K200" s="18">
        <v>5623</v>
      </c>
      <c r="L200" s="19">
        <f>SUM(F200:K200)</f>
        <v>86751.38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117113.60000000001</v>
      </c>
      <c r="G202" s="18">
        <v>64375.43</v>
      </c>
      <c r="H202" s="18">
        <v>264712.40999999997</v>
      </c>
      <c r="I202" s="18">
        <v>3374.42</v>
      </c>
      <c r="J202" s="18"/>
      <c r="K202" s="18">
        <v>3796</v>
      </c>
      <c r="L202" s="19">
        <f t="shared" ref="L202:L208" si="0">SUM(F202:K202)</f>
        <v>453371.85999999993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56476.2</v>
      </c>
      <c r="G203" s="18">
        <v>88374.83</v>
      </c>
      <c r="H203" s="18"/>
      <c r="I203" s="18">
        <v>7107.28</v>
      </c>
      <c r="J203" s="18"/>
      <c r="K203" s="18"/>
      <c r="L203" s="19">
        <f t="shared" si="0"/>
        <v>151958.31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6350</v>
      </c>
      <c r="G204" s="18">
        <v>466.65</v>
      </c>
      <c r="H204" s="18">
        <v>219127.53</v>
      </c>
      <c r="I204" s="18">
        <v>1471.36</v>
      </c>
      <c r="J204" s="18"/>
      <c r="K204" s="18">
        <v>2837.02</v>
      </c>
      <c r="L204" s="19">
        <f t="shared" si="0"/>
        <v>230252.55999999997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159778.85</v>
      </c>
      <c r="G205" s="18">
        <v>84261.59</v>
      </c>
      <c r="H205" s="18">
        <v>2417.48</v>
      </c>
      <c r="I205" s="18">
        <v>1878.14</v>
      </c>
      <c r="J205" s="18"/>
      <c r="K205" s="18">
        <v>6336.54</v>
      </c>
      <c r="L205" s="19">
        <f t="shared" si="0"/>
        <v>254672.60000000003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108069.88</v>
      </c>
      <c r="G207" s="18">
        <v>31190.81</v>
      </c>
      <c r="H207" s="18">
        <v>104119.48</v>
      </c>
      <c r="I207" s="18">
        <v>91318.720000000001</v>
      </c>
      <c r="J207" s="18">
        <v>18942.96</v>
      </c>
      <c r="K207" s="18"/>
      <c r="L207" s="19">
        <f t="shared" si="0"/>
        <v>353641.85000000003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232792</v>
      </c>
      <c r="I208" s="18"/>
      <c r="J208" s="18"/>
      <c r="K208" s="18"/>
      <c r="L208" s="19">
        <f t="shared" si="0"/>
        <v>232792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2752657.33</v>
      </c>
      <c r="G211" s="41">
        <f t="shared" si="1"/>
        <v>1451624.7900000003</v>
      </c>
      <c r="H211" s="41">
        <f t="shared" si="1"/>
        <v>1014501.35</v>
      </c>
      <c r="I211" s="41">
        <f t="shared" si="1"/>
        <v>164937.94</v>
      </c>
      <c r="J211" s="41">
        <f t="shared" si="1"/>
        <v>77987.100000000006</v>
      </c>
      <c r="K211" s="41">
        <f t="shared" si="1"/>
        <v>19347.560000000001</v>
      </c>
      <c r="L211" s="41">
        <f t="shared" si="1"/>
        <v>5481056.0699999984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>
        <v>28302</v>
      </c>
      <c r="G253" s="18">
        <v>4680.0600000000004</v>
      </c>
      <c r="H253" s="18"/>
      <c r="I253" s="18">
        <v>96.7</v>
      </c>
      <c r="J253" s="18"/>
      <c r="K253" s="18"/>
      <c r="L253" s="19">
        <f t="shared" si="6"/>
        <v>33078.759999999995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v>205823.69</v>
      </c>
      <c r="I255" s="18"/>
      <c r="J255" s="18"/>
      <c r="K255" s="18"/>
      <c r="L255" s="19">
        <f t="shared" si="6"/>
        <v>205823.69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28302</v>
      </c>
      <c r="G256" s="41">
        <f t="shared" si="7"/>
        <v>4680.0600000000004</v>
      </c>
      <c r="H256" s="41">
        <f t="shared" si="7"/>
        <v>205823.69</v>
      </c>
      <c r="I256" s="41">
        <f t="shared" si="7"/>
        <v>96.7</v>
      </c>
      <c r="J256" s="41">
        <f t="shared" si="7"/>
        <v>0</v>
      </c>
      <c r="K256" s="41">
        <f t="shared" si="7"/>
        <v>0</v>
      </c>
      <c r="L256" s="41">
        <f>SUM(F256:K256)</f>
        <v>238902.45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2780959.33</v>
      </c>
      <c r="G257" s="41">
        <f t="shared" si="8"/>
        <v>1456304.8500000003</v>
      </c>
      <c r="H257" s="41">
        <f t="shared" si="8"/>
        <v>1220325.04</v>
      </c>
      <c r="I257" s="41">
        <f t="shared" si="8"/>
        <v>165034.64000000001</v>
      </c>
      <c r="J257" s="41">
        <f t="shared" si="8"/>
        <v>77987.100000000006</v>
      </c>
      <c r="K257" s="41">
        <f t="shared" si="8"/>
        <v>19347.560000000001</v>
      </c>
      <c r="L257" s="41">
        <f t="shared" si="8"/>
        <v>5719958.5199999986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30000</v>
      </c>
      <c r="L263" s="19">
        <f>SUM(F263:K263)</f>
        <v>30000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30000</v>
      </c>
      <c r="L270" s="41">
        <f t="shared" si="9"/>
        <v>30000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2780959.33</v>
      </c>
      <c r="G271" s="42">
        <f t="shared" si="11"/>
        <v>1456304.8500000003</v>
      </c>
      <c r="H271" s="42">
        <f t="shared" si="11"/>
        <v>1220325.04</v>
      </c>
      <c r="I271" s="42">
        <f t="shared" si="11"/>
        <v>165034.64000000001</v>
      </c>
      <c r="J271" s="42">
        <f t="shared" si="11"/>
        <v>77987.100000000006</v>
      </c>
      <c r="K271" s="42">
        <f t="shared" si="11"/>
        <v>49347.56</v>
      </c>
      <c r="L271" s="42">
        <f t="shared" si="11"/>
        <v>5749958.5199999986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82155.5</v>
      </c>
      <c r="G276" s="18">
        <v>47763.39</v>
      </c>
      <c r="H276" s="18"/>
      <c r="I276" s="18">
        <v>11617.69</v>
      </c>
      <c r="J276" s="18"/>
      <c r="K276" s="18"/>
      <c r="L276" s="19">
        <f>SUM(F276:K276)</f>
        <v>141536.57999999999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v>2800</v>
      </c>
      <c r="G279" s="18">
        <v>627.57000000000005</v>
      </c>
      <c r="H279" s="18"/>
      <c r="I279" s="18">
        <v>327</v>
      </c>
      <c r="J279" s="18"/>
      <c r="K279" s="18"/>
      <c r="L279" s="19">
        <f>SUM(F279:K279)</f>
        <v>3754.57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>
        <v>3135</v>
      </c>
      <c r="I282" s="18"/>
      <c r="J282" s="18"/>
      <c r="K282" s="18"/>
      <c r="L282" s="19">
        <f t="shared" si="12"/>
        <v>3135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>
        <v>5502.57</v>
      </c>
      <c r="G283" s="18"/>
      <c r="H283" s="18"/>
      <c r="I283" s="18">
        <v>666.65</v>
      </c>
      <c r="J283" s="18"/>
      <c r="K283" s="18">
        <v>759.99</v>
      </c>
      <c r="L283" s="19">
        <f t="shared" si="12"/>
        <v>6929.2099999999991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>
        <v>2099.9499999999998</v>
      </c>
      <c r="L285" s="19">
        <f t="shared" si="12"/>
        <v>2099.9499999999998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90458.07</v>
      </c>
      <c r="G290" s="42">
        <f t="shared" si="13"/>
        <v>48390.96</v>
      </c>
      <c r="H290" s="42">
        <f t="shared" si="13"/>
        <v>3135</v>
      </c>
      <c r="I290" s="42">
        <f t="shared" si="13"/>
        <v>12611.34</v>
      </c>
      <c r="J290" s="42">
        <f t="shared" si="13"/>
        <v>0</v>
      </c>
      <c r="K290" s="42">
        <f t="shared" si="13"/>
        <v>2859.9399999999996</v>
      </c>
      <c r="L290" s="41">
        <f t="shared" si="13"/>
        <v>157455.31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90458.07</v>
      </c>
      <c r="G338" s="41">
        <f t="shared" si="20"/>
        <v>48390.96</v>
      </c>
      <c r="H338" s="41">
        <f t="shared" si="20"/>
        <v>3135</v>
      </c>
      <c r="I338" s="41">
        <f t="shared" si="20"/>
        <v>12611.34</v>
      </c>
      <c r="J338" s="41">
        <f t="shared" si="20"/>
        <v>0</v>
      </c>
      <c r="K338" s="41">
        <f t="shared" si="20"/>
        <v>2859.9399999999996</v>
      </c>
      <c r="L338" s="41">
        <f t="shared" si="20"/>
        <v>157455.31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90458.07</v>
      </c>
      <c r="G352" s="41">
        <f>G338</f>
        <v>48390.96</v>
      </c>
      <c r="H352" s="41">
        <f>H338</f>
        <v>3135</v>
      </c>
      <c r="I352" s="41">
        <f>I338</f>
        <v>12611.34</v>
      </c>
      <c r="J352" s="41">
        <f>J338</f>
        <v>0</v>
      </c>
      <c r="K352" s="47">
        <f>K338+K351</f>
        <v>2859.9399999999996</v>
      </c>
      <c r="L352" s="41">
        <f>L338+L351</f>
        <v>157455.31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>
        <v>166499</v>
      </c>
      <c r="I358" s="18">
        <v>86.83</v>
      </c>
      <c r="J358" s="18"/>
      <c r="K358" s="18"/>
      <c r="L358" s="13">
        <f>SUM(F358:K358)</f>
        <v>166585.82999999999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166499</v>
      </c>
      <c r="I362" s="47">
        <f t="shared" si="22"/>
        <v>86.83</v>
      </c>
      <c r="J362" s="47">
        <f t="shared" si="22"/>
        <v>0</v>
      </c>
      <c r="K362" s="47">
        <f t="shared" si="22"/>
        <v>0</v>
      </c>
      <c r="L362" s="47">
        <f t="shared" si="22"/>
        <v>166585.82999999999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86.83</v>
      </c>
      <c r="G368" s="63"/>
      <c r="H368" s="63"/>
      <c r="I368" s="56">
        <f>SUM(F368:H368)</f>
        <v>86.83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86.83</v>
      </c>
      <c r="G369" s="47">
        <f>SUM(G367:G368)</f>
        <v>0</v>
      </c>
      <c r="H369" s="47">
        <f>SUM(H367:H368)</f>
        <v>0</v>
      </c>
      <c r="I369" s="47">
        <f>SUM(I367:I368)</f>
        <v>86.83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>
        <v>2.96</v>
      </c>
      <c r="I389" s="18"/>
      <c r="J389" s="24" t="s">
        <v>288</v>
      </c>
      <c r="K389" s="24" t="s">
        <v>288</v>
      </c>
      <c r="L389" s="56">
        <f t="shared" si="25"/>
        <v>2.96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>
        <v>0.04</v>
      </c>
      <c r="I392" s="18"/>
      <c r="J392" s="24" t="s">
        <v>288</v>
      </c>
      <c r="K392" s="24" t="s">
        <v>288</v>
      </c>
      <c r="L392" s="56">
        <f t="shared" si="25"/>
        <v>0.04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3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3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3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3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>
        <v>974.61</v>
      </c>
      <c r="G440" s="18"/>
      <c r="H440" s="18"/>
      <c r="I440" s="56">
        <f t="shared" si="33"/>
        <v>974.61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974.61</v>
      </c>
      <c r="G446" s="13">
        <f>SUM(G439:G445)</f>
        <v>0</v>
      </c>
      <c r="H446" s="13">
        <f>SUM(H439:H445)</f>
        <v>0</v>
      </c>
      <c r="I446" s="13">
        <f>SUM(I439:I445)</f>
        <v>974.61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974.61</v>
      </c>
      <c r="G459" s="18"/>
      <c r="H459" s="18"/>
      <c r="I459" s="56">
        <f t="shared" si="34"/>
        <v>974.61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974.61</v>
      </c>
      <c r="G460" s="83">
        <f>SUM(G454:G459)</f>
        <v>0</v>
      </c>
      <c r="H460" s="83">
        <f>SUM(H454:H459)</f>
        <v>0</v>
      </c>
      <c r="I460" s="83">
        <f>SUM(I454:I459)</f>
        <v>974.61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974.61</v>
      </c>
      <c r="G461" s="42">
        <f>G452+G460</f>
        <v>0</v>
      </c>
      <c r="H461" s="42">
        <f>H452+H460</f>
        <v>0</v>
      </c>
      <c r="I461" s="42">
        <f>I452+I460</f>
        <v>974.61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250148.29</v>
      </c>
      <c r="G465" s="18">
        <v>339.03</v>
      </c>
      <c r="H465" s="18">
        <v>279.97000000000003</v>
      </c>
      <c r="I465" s="18"/>
      <c r="J465" s="18">
        <v>971.61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5700565.71</v>
      </c>
      <c r="G468" s="18">
        <v>170918.41</v>
      </c>
      <c r="H468" s="18">
        <v>157458.17000000001</v>
      </c>
      <c r="I468" s="18"/>
      <c r="J468" s="18">
        <v>3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5700565.71</v>
      </c>
      <c r="G470" s="53">
        <f>SUM(G468:G469)</f>
        <v>170918.41</v>
      </c>
      <c r="H470" s="53">
        <f>SUM(H468:H469)</f>
        <v>157458.17000000001</v>
      </c>
      <c r="I470" s="53">
        <f>SUM(I468:I469)</f>
        <v>0</v>
      </c>
      <c r="J470" s="53">
        <f>SUM(J468:J469)</f>
        <v>3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5749958.5199999996</v>
      </c>
      <c r="G472" s="18">
        <v>166585.82999999999</v>
      </c>
      <c r="H472" s="18">
        <v>157455.31</v>
      </c>
      <c r="I472" s="18"/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5749958.5199999996</v>
      </c>
      <c r="G474" s="53">
        <f>SUM(G472:G473)</f>
        <v>166585.82999999999</v>
      </c>
      <c r="H474" s="53">
        <f>SUM(H472:H473)</f>
        <v>157455.31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200755.48000000045</v>
      </c>
      <c r="G476" s="53">
        <f>(G465+G470)- G474</f>
        <v>4671.6100000000151</v>
      </c>
      <c r="H476" s="53">
        <f>(H465+H470)- H474</f>
        <v>282.8300000000163</v>
      </c>
      <c r="I476" s="53">
        <f>(I465+I470)- I474</f>
        <v>0</v>
      </c>
      <c r="J476" s="53">
        <f>(J465+J470)- J474</f>
        <v>974.61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508523.27</v>
      </c>
      <c r="G521" s="18">
        <v>207348.98</v>
      </c>
      <c r="H521" s="18">
        <v>124346.14</v>
      </c>
      <c r="I521" s="18">
        <v>1080.77</v>
      </c>
      <c r="J521" s="18">
        <v>1139.96</v>
      </c>
      <c r="K521" s="18">
        <v>680</v>
      </c>
      <c r="L521" s="88">
        <f>SUM(F521:K521)</f>
        <v>843119.12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508523.27</v>
      </c>
      <c r="G524" s="108">
        <f t="shared" ref="G524:L524" si="36">SUM(G521:G523)</f>
        <v>207348.98</v>
      </c>
      <c r="H524" s="108">
        <f t="shared" si="36"/>
        <v>124346.14</v>
      </c>
      <c r="I524" s="108">
        <f t="shared" si="36"/>
        <v>1080.77</v>
      </c>
      <c r="J524" s="108">
        <f t="shared" si="36"/>
        <v>1139.96</v>
      </c>
      <c r="K524" s="108">
        <f t="shared" si="36"/>
        <v>680</v>
      </c>
      <c r="L524" s="89">
        <f t="shared" si="36"/>
        <v>843119.12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79916</v>
      </c>
      <c r="G526" s="18">
        <v>40094.94</v>
      </c>
      <c r="H526" s="18">
        <v>199437.05</v>
      </c>
      <c r="I526" s="18">
        <v>836.88</v>
      </c>
      <c r="J526" s="18"/>
      <c r="K526" s="18"/>
      <c r="L526" s="88">
        <f>SUM(F526:K526)</f>
        <v>320284.87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79916</v>
      </c>
      <c r="G529" s="89">
        <f t="shared" ref="G529:L529" si="37">SUM(G526:G528)</f>
        <v>40094.94</v>
      </c>
      <c r="H529" s="89">
        <f t="shared" si="37"/>
        <v>199437.05</v>
      </c>
      <c r="I529" s="89">
        <f t="shared" si="37"/>
        <v>836.88</v>
      </c>
      <c r="J529" s="89">
        <f t="shared" si="37"/>
        <v>0</v>
      </c>
      <c r="K529" s="89">
        <f t="shared" si="37"/>
        <v>0</v>
      </c>
      <c r="L529" s="89">
        <f t="shared" si="37"/>
        <v>320284.87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17959.34</v>
      </c>
      <c r="G531" s="18">
        <v>8625.23</v>
      </c>
      <c r="H531" s="18">
        <v>239.71</v>
      </c>
      <c r="I531" s="18"/>
      <c r="J531" s="18"/>
      <c r="K531" s="18"/>
      <c r="L531" s="88">
        <f>SUM(F531:K531)</f>
        <v>26824.28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17959.34</v>
      </c>
      <c r="G534" s="89">
        <f t="shared" ref="G534:L534" si="38">SUM(G531:G533)</f>
        <v>8625.23</v>
      </c>
      <c r="H534" s="89">
        <f t="shared" si="38"/>
        <v>239.71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26824.28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4625</v>
      </c>
      <c r="I541" s="18"/>
      <c r="J541" s="18"/>
      <c r="K541" s="18"/>
      <c r="L541" s="88">
        <f>SUM(F541:K541)</f>
        <v>4625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4625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4625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606398.61</v>
      </c>
      <c r="G545" s="89">
        <f t="shared" ref="G545:L545" si="41">G524+G529+G534+G539+G544</f>
        <v>256069.15000000002</v>
      </c>
      <c r="H545" s="89">
        <f t="shared" si="41"/>
        <v>328647.90000000002</v>
      </c>
      <c r="I545" s="89">
        <f t="shared" si="41"/>
        <v>1917.65</v>
      </c>
      <c r="J545" s="89">
        <f t="shared" si="41"/>
        <v>1139.96</v>
      </c>
      <c r="K545" s="89">
        <f t="shared" si="41"/>
        <v>680</v>
      </c>
      <c r="L545" s="89">
        <f t="shared" si="41"/>
        <v>1194853.27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843119.12</v>
      </c>
      <c r="G549" s="87">
        <f>L526</f>
        <v>320284.87</v>
      </c>
      <c r="H549" s="87">
        <f>L531</f>
        <v>26824.28</v>
      </c>
      <c r="I549" s="87">
        <f>L536</f>
        <v>0</v>
      </c>
      <c r="J549" s="87">
        <f>L541</f>
        <v>4625</v>
      </c>
      <c r="K549" s="87">
        <f>SUM(F549:J549)</f>
        <v>1194853.27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843119.12</v>
      </c>
      <c r="G552" s="89">
        <f t="shared" si="42"/>
        <v>320284.87</v>
      </c>
      <c r="H552" s="89">
        <f t="shared" si="42"/>
        <v>26824.28</v>
      </c>
      <c r="I552" s="89">
        <f t="shared" si="42"/>
        <v>0</v>
      </c>
      <c r="J552" s="89">
        <f t="shared" si="42"/>
        <v>4625</v>
      </c>
      <c r="K552" s="89">
        <f t="shared" si="42"/>
        <v>1194853.27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31986.55</v>
      </c>
      <c r="G579" s="18"/>
      <c r="H579" s="18"/>
      <c r="I579" s="87">
        <f t="shared" si="47"/>
        <v>31986.55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222182</v>
      </c>
      <c r="I591" s="18"/>
      <c r="J591" s="18"/>
      <c r="K591" s="104">
        <f t="shared" ref="K591:K597" si="48">SUM(H591:J591)</f>
        <v>222182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4625</v>
      </c>
      <c r="I592" s="18"/>
      <c r="J592" s="18"/>
      <c r="K592" s="104">
        <f t="shared" si="48"/>
        <v>4625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4820</v>
      </c>
      <c r="I594" s="18"/>
      <c r="J594" s="18"/>
      <c r="K594" s="104">
        <f t="shared" si="48"/>
        <v>4820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1165</v>
      </c>
      <c r="I595" s="18"/>
      <c r="J595" s="18"/>
      <c r="K595" s="104">
        <f t="shared" si="48"/>
        <v>1165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232792</v>
      </c>
      <c r="I598" s="108">
        <f>SUM(I591:I597)</f>
        <v>0</v>
      </c>
      <c r="J598" s="108">
        <f>SUM(J591:J597)</f>
        <v>0</v>
      </c>
      <c r="K598" s="108">
        <f>SUM(K591:K597)</f>
        <v>232792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77987.100000000006</v>
      </c>
      <c r="I604" s="18"/>
      <c r="J604" s="18"/>
      <c r="K604" s="104">
        <f>SUM(H604:J604)</f>
        <v>77987.100000000006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77987.100000000006</v>
      </c>
      <c r="I605" s="108">
        <f>SUM(I602:I604)</f>
        <v>0</v>
      </c>
      <c r="J605" s="108">
        <f>SUM(J602:J604)</f>
        <v>0</v>
      </c>
      <c r="K605" s="108">
        <f>SUM(K602:K604)</f>
        <v>77987.100000000006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249658.22</v>
      </c>
      <c r="H617" s="109">
        <f>SUM(F52)</f>
        <v>249658.21999999997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23196.71</v>
      </c>
      <c r="H618" s="109">
        <f>SUM(G52)</f>
        <v>23196.71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3189.9099999999962</v>
      </c>
      <c r="H619" s="109">
        <f>SUM(H52)</f>
        <v>3189.91</v>
      </c>
      <c r="I619" s="121" t="s">
        <v>892</v>
      </c>
      <c r="J619" s="109">
        <f>G619-H619</f>
        <v>-3.637978807091713E-12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974.61</v>
      </c>
      <c r="H621" s="109">
        <f>SUM(J52)</f>
        <v>974.61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200755.47999999998</v>
      </c>
      <c r="H622" s="109">
        <f>F476</f>
        <v>200755.48000000045</v>
      </c>
      <c r="I622" s="121" t="s">
        <v>101</v>
      </c>
      <c r="J622" s="109">
        <f t="shared" ref="J622:J655" si="50">G622-H622</f>
        <v>-4.6566128730773926E-10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4671.6099999999997</v>
      </c>
      <c r="H623" s="109">
        <f>G476</f>
        <v>4671.6100000000151</v>
      </c>
      <c r="I623" s="121" t="s">
        <v>102</v>
      </c>
      <c r="J623" s="109">
        <f t="shared" si="50"/>
        <v>-1.546140993013978E-11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282.83</v>
      </c>
      <c r="H624" s="109">
        <f>H476</f>
        <v>282.8300000000163</v>
      </c>
      <c r="I624" s="121" t="s">
        <v>103</v>
      </c>
      <c r="J624" s="109">
        <f t="shared" si="50"/>
        <v>-1.63140612130519E-11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974.61</v>
      </c>
      <c r="H626" s="109">
        <f>J476</f>
        <v>974.61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5700565.71</v>
      </c>
      <c r="H627" s="104">
        <f>SUM(F468)</f>
        <v>5700565.71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170918.40999999997</v>
      </c>
      <c r="H628" s="104">
        <f>SUM(G468)</f>
        <v>170918.41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157458.16999999998</v>
      </c>
      <c r="H629" s="104">
        <f>SUM(H468)</f>
        <v>157458.17000000001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3</v>
      </c>
      <c r="H631" s="104">
        <f>SUM(J468)</f>
        <v>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5749958.5199999986</v>
      </c>
      <c r="H632" s="104">
        <f>SUM(F472)</f>
        <v>5749958.5199999996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157455.31</v>
      </c>
      <c r="H633" s="104">
        <f>SUM(H472)</f>
        <v>157455.31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86.83</v>
      </c>
      <c r="H634" s="104">
        <f>I369</f>
        <v>86.83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166585.82999999999</v>
      </c>
      <c r="H635" s="104">
        <f>SUM(G472)</f>
        <v>166585.82999999999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3</v>
      </c>
      <c r="H637" s="164">
        <f>SUM(J468)</f>
        <v>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974.61</v>
      </c>
      <c r="H639" s="104">
        <f>SUM(F461)</f>
        <v>974.61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974.61</v>
      </c>
      <c r="H642" s="104">
        <f>SUM(I461)</f>
        <v>974.61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3</v>
      </c>
      <c r="H644" s="104">
        <f>H408</f>
        <v>3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0</v>
      </c>
      <c r="H645" s="104">
        <f>G408</f>
        <v>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3</v>
      </c>
      <c r="H646" s="104">
        <f>L408</f>
        <v>3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232792</v>
      </c>
      <c r="H647" s="104">
        <f>L208+L226+L244</f>
        <v>232792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77987.100000000006</v>
      </c>
      <c r="H648" s="104">
        <f>(J257+J338)-(J255+J336)</f>
        <v>77987.100000000006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232792</v>
      </c>
      <c r="H649" s="104">
        <f>H598</f>
        <v>232792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0</v>
      </c>
      <c r="H651" s="104">
        <f>J598</f>
        <v>0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30000</v>
      </c>
      <c r="H652" s="104">
        <f>K263+K345</f>
        <v>30000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0</v>
      </c>
      <c r="H655" s="104">
        <f>K266+K347</f>
        <v>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5805097.2099999981</v>
      </c>
      <c r="G660" s="19">
        <f>(L229+L309+L359)</f>
        <v>0</v>
      </c>
      <c r="H660" s="19">
        <f>(L247+L328+L360)</f>
        <v>0</v>
      </c>
      <c r="I660" s="19">
        <f>SUM(F660:H660)</f>
        <v>5805097.2099999981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63486.59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63486.59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232792</v>
      </c>
      <c r="G662" s="19">
        <f>(L226+L306)-(J226+J306)</f>
        <v>0</v>
      </c>
      <c r="H662" s="19">
        <f>(L244+L325)-(J244+J325)</f>
        <v>0</v>
      </c>
      <c r="I662" s="19">
        <f>SUM(F662:H662)</f>
        <v>232792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109973.65000000001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109973.65000000001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5398844.9699999979</v>
      </c>
      <c r="G664" s="19">
        <f>G660-SUM(G661:G663)</f>
        <v>0</v>
      </c>
      <c r="H664" s="19">
        <f>H660-SUM(H661:H663)</f>
        <v>0</v>
      </c>
      <c r="I664" s="19">
        <f>I660-SUM(I661:I663)</f>
        <v>5398844.9699999979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297.69</v>
      </c>
      <c r="G665" s="248"/>
      <c r="H665" s="248"/>
      <c r="I665" s="19">
        <f>SUM(F665:H665)</f>
        <v>297.69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18135.8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18135.8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18135.8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18135.8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CAMPTON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1824346.52</v>
      </c>
      <c r="C9" s="229">
        <f>'DOE25'!G197+'DOE25'!G215+'DOE25'!G233+'DOE25'!G276+'DOE25'!G295+'DOE25'!G314</f>
        <v>1012104.78</v>
      </c>
    </row>
    <row r="10" spans="1:3" x14ac:dyDescent="0.2">
      <c r="A10" t="s">
        <v>778</v>
      </c>
      <c r="B10" s="240">
        <v>1715831.29</v>
      </c>
      <c r="C10" s="240">
        <v>1000747.74</v>
      </c>
    </row>
    <row r="11" spans="1:3" x14ac:dyDescent="0.2">
      <c r="A11" t="s">
        <v>779</v>
      </c>
      <c r="B11" s="240">
        <v>27631.39</v>
      </c>
      <c r="C11" s="240">
        <v>4885.41</v>
      </c>
    </row>
    <row r="12" spans="1:3" x14ac:dyDescent="0.2">
      <c r="A12" t="s">
        <v>780</v>
      </c>
      <c r="B12" s="240">
        <v>80883.839999999997</v>
      </c>
      <c r="C12" s="240">
        <v>6471.63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1824346.52</v>
      </c>
      <c r="C13" s="231">
        <f>SUM(C10:C12)</f>
        <v>1012104.78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508523.27</v>
      </c>
      <c r="C18" s="229">
        <f>'DOE25'!G198+'DOE25'!G216+'DOE25'!G234+'DOE25'!G277+'DOE25'!G296+'DOE25'!G315</f>
        <v>207348.98</v>
      </c>
    </row>
    <row r="19" spans="1:3" x14ac:dyDescent="0.2">
      <c r="A19" t="s">
        <v>778</v>
      </c>
      <c r="B19" s="240">
        <v>255889.88</v>
      </c>
      <c r="C19" s="240">
        <v>119121.47</v>
      </c>
    </row>
    <row r="20" spans="1:3" x14ac:dyDescent="0.2">
      <c r="A20" t="s">
        <v>779</v>
      </c>
      <c r="B20" s="240">
        <v>226845.98</v>
      </c>
      <c r="C20" s="240">
        <v>81415.7</v>
      </c>
    </row>
    <row r="21" spans="1:3" x14ac:dyDescent="0.2">
      <c r="A21" t="s">
        <v>780</v>
      </c>
      <c r="B21" s="240">
        <v>25787.41</v>
      </c>
      <c r="C21" s="240">
        <v>6811.81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508523.26999999996</v>
      </c>
      <c r="C22" s="231">
        <f>SUM(C19:C21)</f>
        <v>207348.97999999998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56954.51</v>
      </c>
      <c r="C36" s="235">
        <f>'DOE25'!G200+'DOE25'!G218+'DOE25'!G236+'DOE25'!G279+'DOE25'!G298+'DOE25'!G317</f>
        <v>11892.68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>
        <v>56954.51</v>
      </c>
      <c r="C39" s="240">
        <v>11892.68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56954.51</v>
      </c>
      <c r="C40" s="231">
        <f>SUM(C37:C39)</f>
        <v>11892.68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CAMPTON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3804366.89</v>
      </c>
      <c r="D5" s="20">
        <f>SUM('DOE25'!L197:L200)+SUM('DOE25'!L215:L218)+SUM('DOE25'!L233:L236)-F5-G5</f>
        <v>3738944.75</v>
      </c>
      <c r="E5" s="243"/>
      <c r="F5" s="255">
        <f>SUM('DOE25'!J197:J200)+SUM('DOE25'!J215:J218)+SUM('DOE25'!J233:J236)</f>
        <v>59044.14</v>
      </c>
      <c r="G5" s="53">
        <f>SUM('DOE25'!K197:K200)+SUM('DOE25'!K215:K218)+SUM('DOE25'!K233:K236)</f>
        <v>6378</v>
      </c>
      <c r="H5" s="259"/>
    </row>
    <row r="6" spans="1:9" x14ac:dyDescent="0.2">
      <c r="A6" s="32">
        <v>2100</v>
      </c>
      <c r="B6" t="s">
        <v>800</v>
      </c>
      <c r="C6" s="245">
        <f t="shared" si="0"/>
        <v>453371.85999999993</v>
      </c>
      <c r="D6" s="20">
        <f>'DOE25'!L202+'DOE25'!L220+'DOE25'!L238-F6-G6</f>
        <v>449575.85999999993</v>
      </c>
      <c r="E6" s="243"/>
      <c r="F6" s="255">
        <f>'DOE25'!J202+'DOE25'!J220+'DOE25'!J238</f>
        <v>0</v>
      </c>
      <c r="G6" s="53">
        <f>'DOE25'!K202+'DOE25'!K220+'DOE25'!K238</f>
        <v>3796</v>
      </c>
      <c r="H6" s="259"/>
    </row>
    <row r="7" spans="1:9" x14ac:dyDescent="0.2">
      <c r="A7" s="32">
        <v>2200</v>
      </c>
      <c r="B7" t="s">
        <v>833</v>
      </c>
      <c r="C7" s="245">
        <f t="shared" si="0"/>
        <v>151958.31</v>
      </c>
      <c r="D7" s="20">
        <f>'DOE25'!L203+'DOE25'!L221+'DOE25'!L239-F7-G7</f>
        <v>151958.31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125807.28999999998</v>
      </c>
      <c r="D8" s="243"/>
      <c r="E8" s="20">
        <f>'DOE25'!L204+'DOE25'!L222+'DOE25'!L240-F8-G8-D9-D11</f>
        <v>122970.26999999997</v>
      </c>
      <c r="F8" s="255">
        <f>'DOE25'!J204+'DOE25'!J222+'DOE25'!J240</f>
        <v>0</v>
      </c>
      <c r="G8" s="53">
        <f>'DOE25'!K204+'DOE25'!K222+'DOE25'!K240</f>
        <v>2837.02</v>
      </c>
      <c r="H8" s="259"/>
    </row>
    <row r="9" spans="1:9" x14ac:dyDescent="0.2">
      <c r="A9" s="32">
        <v>2310</v>
      </c>
      <c r="B9" t="s">
        <v>817</v>
      </c>
      <c r="C9" s="245">
        <f t="shared" si="0"/>
        <v>25859.56</v>
      </c>
      <c r="D9" s="244">
        <v>25859.56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4000</v>
      </c>
      <c r="D10" s="243"/>
      <c r="E10" s="244">
        <v>4000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78585.710000000006</v>
      </c>
      <c r="D11" s="244">
        <v>78585.710000000006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254672.60000000003</v>
      </c>
      <c r="D12" s="20">
        <f>'DOE25'!L205+'DOE25'!L223+'DOE25'!L241-F12-G12</f>
        <v>248336.06000000003</v>
      </c>
      <c r="E12" s="243"/>
      <c r="F12" s="255">
        <f>'DOE25'!J205+'DOE25'!J223+'DOE25'!J241</f>
        <v>0</v>
      </c>
      <c r="G12" s="53">
        <f>'DOE25'!K205+'DOE25'!K223+'DOE25'!K241</f>
        <v>6336.54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353641.85000000003</v>
      </c>
      <c r="D14" s="20">
        <f>'DOE25'!L207+'DOE25'!L225+'DOE25'!L243-F14-G14</f>
        <v>334698.89</v>
      </c>
      <c r="E14" s="243"/>
      <c r="F14" s="255">
        <f>'DOE25'!J207+'DOE25'!J225+'DOE25'!J243</f>
        <v>18942.96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232792</v>
      </c>
      <c r="D15" s="20">
        <f>'DOE25'!L208+'DOE25'!L226+'DOE25'!L244-F15-G15</f>
        <v>232792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33078.759999999995</v>
      </c>
      <c r="D19" s="20">
        <f>'DOE25'!L253-F19-G19</f>
        <v>33078.759999999995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205823.69</v>
      </c>
      <c r="D22" s="243"/>
      <c r="E22" s="243"/>
      <c r="F22" s="255">
        <f>'DOE25'!L255+'DOE25'!L336</f>
        <v>205823.69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166585.82999999999</v>
      </c>
      <c r="D29" s="20">
        <f>'DOE25'!L358+'DOE25'!L359+'DOE25'!L360-'DOE25'!I367-F29-G29</f>
        <v>166585.82999999999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157455.31</v>
      </c>
      <c r="D31" s="20">
        <f>'DOE25'!L290+'DOE25'!L309+'DOE25'!L328+'DOE25'!L333+'DOE25'!L334+'DOE25'!L335-F31-G31</f>
        <v>154595.37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2859.9399999999996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5615011.0999999987</v>
      </c>
      <c r="E33" s="246">
        <f>SUM(E5:E31)</f>
        <v>126970.26999999997</v>
      </c>
      <c r="F33" s="246">
        <f>SUM(F5:F31)</f>
        <v>283810.79000000004</v>
      </c>
      <c r="G33" s="246">
        <f>SUM(G5:G31)</f>
        <v>22207.5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126970.26999999997</v>
      </c>
      <c r="E35" s="249"/>
    </row>
    <row r="36" spans="2:8" ht="12" thickTop="1" x14ac:dyDescent="0.2">
      <c r="B36" t="s">
        <v>814</v>
      </c>
      <c r="D36" s="20">
        <f>D33</f>
        <v>5615011.0999999987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CAMPTON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231598.68</v>
      </c>
      <c r="D8" s="95">
        <f>'DOE25'!G9</f>
        <v>-2022</v>
      </c>
      <c r="E8" s="95">
        <f>'DOE25'!H9</f>
        <v>-36692.58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974.61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12299.54</v>
      </c>
      <c r="D12" s="95">
        <f>'DOE25'!G13</f>
        <v>25204.01</v>
      </c>
      <c r="E12" s="95">
        <f>'DOE25'!H13</f>
        <v>39882.49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200</v>
      </c>
      <c r="D13" s="95">
        <f>'DOE25'!G14</f>
        <v>14.7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5560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249658.22</v>
      </c>
      <c r="D18" s="41">
        <f>SUM(D8:D17)</f>
        <v>23196.71</v>
      </c>
      <c r="E18" s="41">
        <f>SUM(E8:E17)</f>
        <v>3189.9099999999962</v>
      </c>
      <c r="F18" s="41">
        <f>SUM(F8:F17)</f>
        <v>0</v>
      </c>
      <c r="G18" s="41">
        <f>SUM(G8:G17)</f>
        <v>974.61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48902.74</v>
      </c>
      <c r="D23" s="95">
        <f>'DOE25'!G24</f>
        <v>18525.099999999999</v>
      </c>
      <c r="E23" s="95">
        <f>'DOE25'!H24</f>
        <v>575.12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2331.96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48902.74</v>
      </c>
      <c r="D31" s="41">
        <f>SUM(D21:D30)</f>
        <v>18525.099999999999</v>
      </c>
      <c r="E31" s="41">
        <f>SUM(E21:E30)</f>
        <v>2907.08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4671.6099999999997</v>
      </c>
      <c r="E47" s="95">
        <f>'DOE25'!H48</f>
        <v>282.83</v>
      </c>
      <c r="F47" s="95">
        <f>'DOE25'!I48</f>
        <v>0</v>
      </c>
      <c r="G47" s="95">
        <f>'DOE25'!J48</f>
        <v>974.61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199992.55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762.93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200755.47999999998</v>
      </c>
      <c r="D50" s="41">
        <f>SUM(D34:D49)</f>
        <v>4671.6099999999997</v>
      </c>
      <c r="E50" s="41">
        <f>SUM(E34:E49)</f>
        <v>282.83</v>
      </c>
      <c r="F50" s="41">
        <f>SUM(F34:F49)</f>
        <v>0</v>
      </c>
      <c r="G50" s="41">
        <f>SUM(G34:G49)</f>
        <v>974.61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249658.21999999997</v>
      </c>
      <c r="D51" s="41">
        <f>D50+D31</f>
        <v>23196.71</v>
      </c>
      <c r="E51" s="41">
        <f>E50+E31</f>
        <v>3189.91</v>
      </c>
      <c r="F51" s="41">
        <f>F50+F31</f>
        <v>0</v>
      </c>
      <c r="G51" s="41">
        <f>G50+G31</f>
        <v>974.61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3783337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56148.74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47.23</v>
      </c>
      <c r="D59" s="95">
        <f>'DOE25'!G96</f>
        <v>2.27</v>
      </c>
      <c r="E59" s="95">
        <f>'DOE25'!H96</f>
        <v>0</v>
      </c>
      <c r="F59" s="95">
        <f>'DOE25'!I96</f>
        <v>0</v>
      </c>
      <c r="G59" s="95">
        <f>'DOE25'!J96</f>
        <v>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63486.59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40940.07</v>
      </c>
      <c r="D61" s="95">
        <f>SUM('DOE25'!G98:G110)</f>
        <v>0</v>
      </c>
      <c r="E61" s="95">
        <f>SUM('DOE25'!H98:H110)</f>
        <v>3220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97136.040000000008</v>
      </c>
      <c r="D62" s="130">
        <f>SUM(D57:D61)</f>
        <v>63488.859999999993</v>
      </c>
      <c r="E62" s="130">
        <f>SUM(E57:E61)</f>
        <v>3220</v>
      </c>
      <c r="F62" s="130">
        <f>SUM(F57:F61)</f>
        <v>0</v>
      </c>
      <c r="G62" s="130">
        <f>SUM(G57:G61)</f>
        <v>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3880473.04</v>
      </c>
      <c r="D63" s="22">
        <f>D56+D62</f>
        <v>63488.859999999993</v>
      </c>
      <c r="E63" s="22">
        <f>E56+E62</f>
        <v>3220</v>
      </c>
      <c r="F63" s="22">
        <f>F56+F62</f>
        <v>0</v>
      </c>
      <c r="G63" s="22">
        <f>G56+G62</f>
        <v>3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1159364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609251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4732.17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1773347.17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1409.15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1409.15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1773347.17</v>
      </c>
      <c r="D81" s="130">
        <f>SUM(D79:D80)+D78+D70</f>
        <v>1409.15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44922.67</v>
      </c>
      <c r="D88" s="95">
        <f>SUM('DOE25'!G153:G161)</f>
        <v>76020.399999999994</v>
      </c>
      <c r="E88" s="95">
        <f>SUM('DOE25'!H153:H161)</f>
        <v>154238.16999999998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1822.83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46745.5</v>
      </c>
      <c r="D91" s="131">
        <f>SUM(D85:D90)</f>
        <v>76020.399999999994</v>
      </c>
      <c r="E91" s="131">
        <f>SUM(E85:E90)</f>
        <v>154238.16999999998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30000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30000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764</v>
      </c>
      <c r="C104" s="86">
        <f>C63+C81+C91+C103</f>
        <v>5700565.71</v>
      </c>
      <c r="D104" s="86">
        <f>D63+D81+D91+D103</f>
        <v>170918.40999999997</v>
      </c>
      <c r="E104" s="86">
        <f>E63+E81+E91+E103</f>
        <v>157458.16999999998</v>
      </c>
      <c r="F104" s="86">
        <f>F63+F81+F91+F103</f>
        <v>0</v>
      </c>
      <c r="G104" s="86">
        <f>G63+G81+G103</f>
        <v>3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2874496.39</v>
      </c>
      <c r="D109" s="24" t="s">
        <v>288</v>
      </c>
      <c r="E109" s="95">
        <f>('DOE25'!L276)+('DOE25'!L295)+('DOE25'!L314)</f>
        <v>141536.57999999999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843119.12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86751.38</v>
      </c>
      <c r="D112" s="24" t="s">
        <v>288</v>
      </c>
      <c r="E112" s="95">
        <f>+('DOE25'!L279)+('DOE25'!L298)+('DOE25'!L317)</f>
        <v>3754.57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33078.759999999995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3837445.65</v>
      </c>
      <c r="D115" s="86">
        <f>SUM(D109:D114)</f>
        <v>0</v>
      </c>
      <c r="E115" s="86">
        <f>SUM(E109:E114)</f>
        <v>145291.15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453371.85999999993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151958.31</v>
      </c>
      <c r="D119" s="24" t="s">
        <v>288</v>
      </c>
      <c r="E119" s="95">
        <f>+('DOE25'!L282)+('DOE25'!L301)+('DOE25'!L320)</f>
        <v>3135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230252.55999999997</v>
      </c>
      <c r="D120" s="24" t="s">
        <v>288</v>
      </c>
      <c r="E120" s="95">
        <f>+('DOE25'!L283)+('DOE25'!L302)+('DOE25'!L321)</f>
        <v>6929.2099999999991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254672.60000000003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2099.9499999999998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353641.85000000003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232792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166585.82999999999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1676689.18</v>
      </c>
      <c r="D128" s="86">
        <f>SUM(D118:D127)</f>
        <v>166585.82999999999</v>
      </c>
      <c r="E128" s="86">
        <f>SUM(E118:E127)</f>
        <v>12164.16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205823.69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30000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3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-3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235823.69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5749958.5200000005</v>
      </c>
      <c r="D145" s="86">
        <f>(D115+D128+D144)</f>
        <v>166585.82999999999</v>
      </c>
      <c r="E145" s="86">
        <f>(E115+E128+E144)</f>
        <v>157455.31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CAMPTON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18136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18136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3016033</v>
      </c>
      <c r="D10" s="182">
        <f>ROUND((C10/$C$28)*100,1)</f>
        <v>52.2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843119</v>
      </c>
      <c r="D11" s="182">
        <f>ROUND((C11/$C$28)*100,1)</f>
        <v>14.6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90506</v>
      </c>
      <c r="D13" s="182">
        <f>ROUND((C13/$C$28)*100,1)</f>
        <v>1.6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453372</v>
      </c>
      <c r="D15" s="182">
        <f t="shared" ref="D15:D27" si="0">ROUND((C15/$C$28)*100,1)</f>
        <v>7.9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155093</v>
      </c>
      <c r="D16" s="182">
        <f t="shared" si="0"/>
        <v>2.7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237182</v>
      </c>
      <c r="D17" s="182">
        <f t="shared" si="0"/>
        <v>4.0999999999999996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254673</v>
      </c>
      <c r="D18" s="182">
        <f t="shared" si="0"/>
        <v>4.4000000000000004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2100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353642</v>
      </c>
      <c r="D20" s="182">
        <f t="shared" si="0"/>
        <v>6.1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232792</v>
      </c>
      <c r="D21" s="182">
        <f t="shared" si="0"/>
        <v>4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33079</v>
      </c>
      <c r="D24" s="182">
        <f t="shared" si="0"/>
        <v>0.6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103099.41</v>
      </c>
      <c r="D27" s="182">
        <f t="shared" si="0"/>
        <v>1.8</v>
      </c>
    </row>
    <row r="28" spans="1:4" x14ac:dyDescent="0.2">
      <c r="B28" s="187" t="s">
        <v>722</v>
      </c>
      <c r="C28" s="180">
        <f>SUM(C10:C27)</f>
        <v>5774690.4100000001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205824</v>
      </c>
    </row>
    <row r="30" spans="1:4" x14ac:dyDescent="0.2">
      <c r="B30" s="187" t="s">
        <v>728</v>
      </c>
      <c r="C30" s="180">
        <f>SUM(C28:C29)</f>
        <v>5980514.4100000001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3783337</v>
      </c>
      <c r="D35" s="182">
        <f t="shared" ref="D35:D40" si="1">ROUND((C35/$C$41)*100,1)</f>
        <v>63.7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100361.31000000006</v>
      </c>
      <c r="D36" s="182">
        <f t="shared" si="1"/>
        <v>1.7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1768615</v>
      </c>
      <c r="D37" s="182">
        <f t="shared" si="1"/>
        <v>29.8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6141</v>
      </c>
      <c r="D38" s="182">
        <f t="shared" si="1"/>
        <v>0.1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277004</v>
      </c>
      <c r="D39" s="182">
        <f t="shared" si="1"/>
        <v>4.7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5935458.3100000005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CAMPTON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2017-08-15T18:39:39Z</cp:lastPrinted>
  <dcterms:created xsi:type="dcterms:W3CDTF">1997-12-04T19:04:30Z</dcterms:created>
  <dcterms:modified xsi:type="dcterms:W3CDTF">2017-11-29T17:11:01Z</dcterms:modified>
</cp:coreProperties>
</file>