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H240" i="1" l="1"/>
  <c r="H204" i="1"/>
  <c r="F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C11" i="10" s="1"/>
  <c r="L199" i="1"/>
  <c r="L200" i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C16" i="13"/>
  <c r="H33" i="13"/>
  <c r="J644" i="1" l="1"/>
  <c r="J640" i="1"/>
  <c r="I446" i="1"/>
  <c r="G642" i="1" s="1"/>
  <c r="J649" i="1"/>
  <c r="K552" i="1"/>
  <c r="F476" i="1"/>
  <c r="H622" i="1" s="1"/>
  <c r="J622" i="1" s="1"/>
  <c r="C120" i="2"/>
  <c r="L247" i="1"/>
  <c r="H660" i="1" s="1"/>
  <c r="H664" i="1" s="1"/>
  <c r="J647" i="1"/>
  <c r="F662" i="1"/>
  <c r="I662" i="1" s="1"/>
  <c r="C17" i="10"/>
  <c r="C128" i="2"/>
  <c r="E33" i="13"/>
  <c r="D35" i="13" s="1"/>
  <c r="C15" i="10"/>
  <c r="C110" i="2"/>
  <c r="C115" i="2"/>
  <c r="L211" i="1"/>
  <c r="F660" i="1" s="1"/>
  <c r="C81" i="2"/>
  <c r="C62" i="2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H646" i="1" l="1"/>
  <c r="H667" i="1"/>
  <c r="H672" i="1"/>
  <c r="C6" i="10" s="1"/>
  <c r="C145" i="2"/>
  <c r="C28" i="10"/>
  <c r="D22" i="10" s="1"/>
  <c r="F664" i="1"/>
  <c r="I660" i="1"/>
  <c r="I664" i="1" s="1"/>
  <c r="I672" i="1" s="1"/>
  <c r="C7" i="10" s="1"/>
  <c r="L257" i="1"/>
  <c r="L271" i="1" s="1"/>
  <c r="G632" i="1" s="1"/>
  <c r="J632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6" i="10" l="1"/>
  <c r="D19" i="10"/>
  <c r="D24" i="10"/>
  <c r="D27" i="10"/>
  <c r="D15" i="10"/>
  <c r="D17" i="10"/>
  <c r="D10" i="10"/>
  <c r="C30" i="10"/>
  <c r="D23" i="10"/>
  <c r="D20" i="10"/>
  <c r="D25" i="10"/>
  <c r="D13" i="10"/>
  <c r="D21" i="10"/>
  <c r="D18" i="10"/>
  <c r="D12" i="10"/>
  <c r="D16" i="10"/>
  <c r="D11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<sst xmlns="http://schemas.openxmlformats.org/spreadsheetml/2006/main" count="3955" uniqueCount="913">
  <si>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</si>
  <si>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</si>
  <si>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</si>
  <si>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</si>
  <si>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</si>
  <si>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</si>
  <si>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</si>
  <si>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</si>
  <si>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</si>
  <si>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</si>
  <si>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</si>
  <si>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</si>
  <si>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</si>
  <si>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</si>
  <si>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</si>
  <si>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</si>
  <si>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</si>
  <si>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</si>
  <si>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</si>
  <si>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</si>
  <si>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</si>
  <si>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</si>
  <si>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</si>
  <si>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</si>
  <si>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</si>
  <si>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</si>
  <si>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</si>
  <si>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</si>
  <si>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</si>
  <si>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</si>
  <si>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</si>
  <si>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</si>
  <si>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</si>
  <si>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</si>
  <si>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</si>
  <si>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</si>
  <si>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</si>
  <si>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</si>
  <si>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</si>
  <si>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</si>
  <si>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</si>
  <si>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</si>
  <si>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</si>
  <si>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</si>
  <si>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</si>
  <si>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</si>
  <si>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</si>
  <si>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</si>
  <si>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</si>
  <si>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</si>
  <si>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</si>
  <si>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</si>
  <si>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</si>
  <si>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</si>
  <si>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</si>
  <si>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</si>
  <si>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</si>
  <si>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</si>
  <si>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</si>
  <si>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</si>
  <si>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</si>
  <si>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</si>
  <si>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</si>
  <si>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</si>
  <si>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</si>
  <si>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</si>
  <si>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</si>
  <si>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</si>
  <si>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</si>
  <si>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</si>
  <si>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</si>
  <si>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</si>
  <si>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</si>
  <si>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</si>
  <si>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</si>
  <si>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</si>
  <si>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</si>
  <si>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</si>
  <si>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</si>
  <si>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</si>
  <si>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</si>
  <si>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</si>
  <si>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</si>
  <si>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</si>
  <si>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</si>
  <si>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</si>
  <si>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</si>
  <si>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</si>
  <si>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</si>
  <si>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</si>
  <si>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</si>
  <si>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</si>
  <si>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</si>
  <si>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</si>
  <si>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</si>
  <si>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</si>
  <si>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</si>
  <si>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</si>
  <si>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</si>
  <si>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</si>
  <si>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</si>
  <si>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</si>
  <si>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</si>
  <si>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</si>
  <si>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</si>
  <si>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</si>
  <si>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</si>
  <si>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</si>
  <si>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</si>
  <si>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</si>
  <si>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</si>
  <si>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</si>
  <si>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</si>
  <si>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</si>
  <si>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</si>
  <si>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</si>
  <si>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</si>
  <si>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</si>
  <si>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</si>
  <si>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</si>
  <si>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</si>
  <si>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</si>
  <si>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</si>
  <si>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</si>
  <si>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</si>
  <si>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</si>
  <si>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</si>
  <si>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</si>
  <si>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</si>
  <si>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</si>
  <si>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</si>
  <si>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</si>
  <si>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</si>
  <si>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</si>
  <si>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</si>
  <si>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</si>
  <si>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</si>
  <si>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</si>
  <si>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</si>
  <si>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</si>
  <si>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</si>
  <si>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</si>
  <si>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</si>
  <si>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</si>
  <si>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</si>
  <si>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</si>
  <si>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</si>
  <si>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</si>
  <si>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</si>
  <si>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</si>
  <si>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</si>
  <si>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</si>
  <si>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</si>
  <si>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</si>
  <si>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</si>
  <si>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</si>
  <si>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</si>
  <si>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</si>
  <si>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</si>
  <si>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</si>
  <si>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</si>
  <si>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</si>
  <si>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</si>
  <si>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</si>
  <si>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</si>
  <si>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</si>
  <si>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</si>
  <si>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</si>
  <si>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</si>
  <si>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</si>
  <si>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</si>
  <si>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</si>
  <si>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</si>
  <si>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</si>
  <si>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</si>
  <si>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</si>
  <si>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</si>
  <si>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</si>
  <si>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</si>
  <si>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</si>
  <si>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</si>
  <si>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</si>
  <si>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</si>
  <si>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</si>
  <si>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</si>
  <si>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</si>
  <si>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</si>
  <si>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</si>
  <si>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</si>
  <si>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</si>
  <si>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</si>
  <si>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</si>
  <si>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</si>
  <si>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</si>
  <si>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</si>
  <si>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</si>
  <si>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</si>
  <si>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</si>
  <si>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</si>
  <si>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</si>
  <si>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</si>
  <si>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</si>
  <si>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</si>
  <si>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</si>
  <si>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</si>
  <si>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</si>
  <si>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</si>
  <si>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</si>
  <si>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</si>
  <si>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</si>
  <si>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</si>
  <si>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</si>
  <si>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</si>
  <si>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</si>
  <si>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</si>
  <si>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</si>
  <si>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</si>
  <si>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</si>
  <si>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</si>
  <si>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</si>
  <si>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</si>
  <si>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</si>
  <si>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</si>
  <si>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</si>
  <si>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</si>
  <si>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</si>
  <si>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</si>
  <si>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</si>
  <si>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</si>
  <si>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</si>
  <si>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</si>
  <si>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</si>
  <si>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</si>
  <si>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</si>
  <si>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</si>
  <si>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</si>
  <si>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</si>
  <si>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</si>
  <si>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</si>
  <si>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</si>
  <si>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</si>
  <si>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</si>
  <si>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</si>
  <si>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</si>
  <si>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</si>
  <si>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</si>
  <si>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</si>
  <si>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</si>
  <si>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</si>
  <si>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</si>
  <si>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</si>
  <si>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</si>
  <si>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</si>
  <si>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</si>
  <si>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</si>
  <si>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</si>
  <si>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</si>
  <si>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</si>
  <si>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</si>
  <si>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</si>
  <si>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</si>
  <si>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</si>
  <si>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</si>
  <si>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</si>
  <si>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</si>
  <si>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</si>
  <si>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</si>
  <si>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</si>
  <si>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</si>
  <si>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</si>
  <si>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</si>
  <si>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</si>
  <si>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</si>
  <si>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</si>
  <si>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</si>
  <si>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</si>
  <si>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</si>
  <si>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</si>
  <si>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</si>
  <si>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</si>
  <si>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</si>
  <si>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</si>
  <si>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</si>
  <si>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</si>
  <si>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</si>
  <si>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</si>
  <si>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</si>
  <si>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</si>
  <si>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</si>
  <si>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</si>
  <si>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</si>
  <si>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</si>
  <si>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</si>
  <si>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</si>
  <si>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</si>
  <si>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</si>
  <si>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</si>
  <si>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</si>
  <si>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</si>
  <si>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</si>
  <si>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</si>
  <si>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</si>
  <si>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</si>
  <si>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</si>
  <si>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</si>
  <si>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</si>
  <si>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</si>
  <si>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</si>
  <si>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</si>
  <si>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</si>
  <si>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</si>
  <si>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</si>
  <si>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</si>
  <si>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</si>
  <si>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</si>
  <si>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</si>
  <si>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</si>
  <si>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</si>
  <si>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</si>
  <si>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</si>
  <si>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</si>
  <si>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</si>
  <si>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</si>
  <si>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</si>
  <si>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</si>
  <si>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</si>
  <si>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</si>
  <si>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</si>
  <si>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</si>
  <si>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</si>
  <si>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</si>
  <si>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</si>
  <si>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</si>
  <si>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</si>
  <si>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</si>
  <si>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</si>
  <si>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</si>
  <si>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</si>
  <si>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</si>
  <si>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</si>
  <si>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</si>
  <si>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</si>
  <si>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</si>
  <si>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</si>
  <si>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</si>
  <si>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</si>
  <si>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</si>
  <si>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</si>
  <si>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</si>
  <si>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</si>
  <si>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</si>
  <si>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</si>
  <si>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</si>
  <si>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</si>
  <si>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</si>
  <si>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</si>
  <si>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</si>
  <si>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</si>
  <si>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</si>
  <si>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</si>
  <si>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</si>
  <si>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</si>
  <si>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</si>
  <si>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</si>
  <si>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</si>
  <si>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</si>
  <si>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</si>
  <si>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</si>
  <si>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</si>
  <si>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</si>
  <si>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</si>
  <si>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</si>
  <si>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</si>
  <si>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</si>
  <si>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</si>
  <si>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</si>
  <si>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</si>
  <si>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</si>
  <si>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</si>
  <si>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</si>
  <si>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</si>
  <si>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</si>
  <si>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</si>
  <si>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</si>
  <si>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</si>
  <si>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</si>
  <si>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</si>
  <si>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</si>
  <si>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</si>
  <si>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</si>
  <si>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</si>
  <si>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</si>
  <si>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</si>
  <si>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</si>
  <si>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</si>
  <si>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</si>
  <si>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</si>
  <si>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</si>
  <si>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</si>
  <si>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</si>
  <si>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</si>
  <si>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</si>
  <si>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</si>
  <si>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</si>
  <si>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</si>
  <si>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</si>
  <si>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</si>
  <si>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</si>
  <si>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</si>
  <si>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</si>
  <si>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</si>
  <si>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</si>
  <si>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</si>
  <si>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</si>
  <si>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</si>
  <si>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</si>
  <si>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</si>
  <si>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</si>
  <si>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</si>
  <si>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</si>
  <si>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</si>
  <si>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</si>
  <si>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</si>
  <si>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</si>
  <si>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</si>
  <si>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</si>
  <si>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</si>
  <si>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</si>
  <si>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</si>
  <si>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</si>
  <si>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</si>
  <si>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</si>
  <si>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</si>
  <si>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</si>
  <si>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</si>
  <si>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</si>
  <si>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</si>
  <si>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</si>
  <si>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</si>
  <si>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</si>
  <si>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</si>
  <si>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</si>
  <si>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</si>
  <si>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</si>
  <si>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</si>
  <si>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</si>
  <si>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</si>
  <si>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</si>
  <si>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</si>
  <si>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</si>
  <si>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</si>
  <si>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</si>
  <si>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</si>
  <si>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</si>
  <si>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</si>
  <si>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</si>
  <si>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</si>
  <si>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</si>
  <si>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</si>
  <si>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</si>
  <si>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</si>
  <si>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</si>
  <si>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</si>
  <si>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</si>
  <si>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</si>
  <si>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</si>
  <si>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</si>
  <si>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</si>
  <si>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</si>
  <si>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</si>
  <si>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</si>
  <si>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</si>
  <si>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</si>
  <si>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</si>
  <si>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</si>
  <si>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</si>
  <si>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</si>
  <si>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</si>
  <si>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</si>
  <si>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</si>
  <si>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</si>
  <si>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</si>
  <si>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</si>
  <si>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</si>
  <si>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</si>
  <si>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</si>
  <si>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</si>
  <si>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</si>
  <si>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</si>
  <si>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</si>
  <si>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</si>
  <si>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</si>
  <si>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</si>
  <si>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</si>
  <si>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</si>
  <si>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</si>
  <si>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</si>
  <si>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</si>
  <si>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</si>
  <si>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</si>
  <si>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</si>
  <si>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</si>
  <si>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</si>
  <si>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</si>
  <si>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</si>
  <si>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</si>
  <si>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</si>
  <si>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</si>
  <si>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</si>
  <si>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</si>
  <si>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</si>
  <si>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</si>
  <si>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</si>
  <si>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</si>
  <si>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</si>
  <si>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</si>
  <si>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</si>
  <si>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</si>
  <si>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</si>
  <si>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</si>
  <si>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</si>
  <si>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</si>
  <si>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</si>
  <si>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</si>
  <si>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</si>
  <si>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</si>
  <si>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</si>
  <si>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</si>
  <si>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</si>
  <si>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</si>
  <si>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</si>
  <si>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</si>
  <si>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</si>
  <si>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</si>
  <si>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</si>
  <si>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</si>
  <si>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</si>
  <si>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</si>
  <si>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</si>
  <si>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</si>
  <si>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</si>
  <si>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</si>
  <si>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</si>
  <si>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</si>
  <si>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</si>
  <si>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</si>
  <si>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</si>
  <si>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</si>
  <si>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</si>
  <si>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</si>
  <si>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</si>
  <si>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</si>
  <si>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</si>
  <si>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</si>
  <si>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</si>
  <si>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</si>
  <si>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</si>
  <si>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</si>
  <si>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</si>
  <si>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</si>
  <si>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</si>
  <si>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</si>
  <si>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</si>
  <si>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</si>
  <si>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</si>
  <si>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</si>
  <si>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</si>
  <si>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</si>
  <si>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</si>
  <si>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</si>
  <si>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</si>
  <si>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</si>
  <si>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</si>
  <si>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</si>
  <si>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</si>
  <si>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</si>
  <si>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</si>
  <si>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</si>
  <si>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</si>
  <si>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</si>
  <si>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</si>
  <si>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</si>
  <si>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</si>
  <si>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</si>
  <si>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</si>
  <si>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</si>
  <si>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</si>
  <si>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</si>
  <si>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</si>
  <si>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</si>
  <si>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</si>
  <si>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</si>
  <si>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</si>
  <si>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</si>
  <si>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</si>
  <si>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</si>
  <si>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</si>
  <si>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</si>
  <si>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</si>
  <si>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</si>
  <si>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</si>
  <si>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</si>
  <si>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</si>
  <si>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</si>
  <si>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</si>
  <si>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</si>
  <si>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</si>
  <si>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</si>
  <si>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</si>
  <si>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</si>
  <si>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</si>
  <si>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</si>
  <si>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</si>
  <si>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</si>
  <si>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</si>
  <si>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</si>
  <si>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</si>
  <si>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</si>
  <si>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</si>
  <si>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</si>
  <si>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</si>
  <si>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</si>
  <si>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</si>
  <si>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</si>
  <si>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</si>
  <si>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</si>
  <si>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</si>
  <si>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</si>
  <si>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</si>
  <si>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</si>
  <si>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</si>
  <si>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</si>
  <si>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</si>
  <si>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</si>
  <si>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</si>
  <si>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</si>
  <si>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</si>
  <si>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</si>
  <si>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</si>
  <si>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</si>
  <si>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</si>
  <si>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</si>
  <si>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</si>
  <si>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</si>
  <si>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</si>
  <si>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</si>
  <si>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</si>
  <si>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</si>
  <si>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</si>
  <si>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</si>
  <si>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</si>
  <si>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</si>
  <si>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</si>
  <si>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</si>
  <si>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</si>
  <si>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</si>
  <si>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</si>
  <si>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</si>
  <si>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</si>
  <si>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</si>
  <si>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</si>
  <si>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</si>
  <si>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</si>
  <si>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</si>
  <si>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</si>
  <si>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</si>
  <si>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</si>
  <si>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</si>
  <si>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</si>
  <si>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</si>
  <si>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</si>
  <si>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</si>
  <si>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</si>
  <si>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</si>
  <si>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</si>
  <si>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</si>
  <si>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</si>
  <si>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</si>
  <si>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</si>
  <si>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</si>
  <si>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</si>
  <si>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</si>
  <si>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</si>
  <si>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</si>
  <si>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</si>
  <si>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</si>
  <si>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</si>
  <si>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</si>
  <si>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</si>
  <si>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</si>
  <si>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</si>
  <si>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</si>
  <si>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</si>
  <si>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</si>
  <si>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</si>
  <si>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</si>
  <si>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</si>
  <si>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</si>
  <si>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</si>
  <si>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</si>
  <si>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</si>
  <si>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</si>
  <si>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</si>
  <si>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</si>
  <si>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</si>
  <si>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</si>
  <si>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</si>
  <si>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</si>
  <si>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</si>
  <si>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</si>
  <si>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</si>
  <si>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</si>
  <si>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</si>
  <si>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</si>
  <si>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</si>
  <si>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</si>
  <si>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</si>
  <si>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</si>
  <si>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</si>
  <si>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</si>
  <si>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</si>
  <si>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</si>
  <si>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</si>
  <si>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</si>
  <si>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</si>
  <si>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</si>
  <si>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</si>
  <si>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</si>
  <si>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</si>
  <si>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</si>
  <si>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</si>
  <si>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</si>
  <si>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</si>
  <si>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</si>
  <si>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</si>
  <si>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</si>
  <si>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</si>
  <si>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</si>
  <si>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</si>
  <si>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</si>
  <si>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</si>
  <si>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</si>
  <si>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</si>
  <si>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</si>
  <si>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</si>
  <si>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</si>
  <si>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</si>
  <si>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</si>
  <si>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</si>
  <si>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</si>
  <si>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</si>
  <si>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</si>
  <si>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</si>
  <si>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</si>
  <si>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</si>
  <si>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</si>
  <si>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</si>
  <si>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</si>
  <si>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</si>
  <si>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</si>
  <si>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</si>
  <si>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</si>
  <si>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</si>
  <si>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</si>
  <si>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</si>
  <si>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</si>
  <si>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</si>
  <si>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</si>
  <si>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</si>
  <si>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</si>
  <si>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</si>
  <si>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</si>
  <si>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</si>
  <si>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</si>
  <si>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</si>
  <si>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</si>
  <si>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</si>
  <si>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</si>
  <si>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</si>
  <si>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</si>
  <si>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</si>
  <si>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</si>
  <si>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</si>
  <si>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</si>
  <si>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</si>
  <si>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</si>
  <si>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</si>
  <si>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</si>
  <si>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</si>
  <si>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</si>
  <si>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</si>
  <si>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</si>
  <si>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</si>
  <si>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</si>
  <si>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</si>
  <si>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</si>
  <si>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</si>
  <si>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</si>
  <si>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</si>
  <si>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</si>
  <si>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</si>
  <si>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</si>
  <si>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</si>
  <si>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</si>
  <si>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</si>
  <si>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</si>
  <si>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</si>
  <si>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</si>
  <si>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</si>
  <si>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</si>
  <si>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</si>
  <si>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</si>
  <si>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</si>
  <si>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</si>
  <si>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</si>
  <si>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</si>
  <si>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</si>
  <si>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</si>
  <si>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</si>
  <si>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</si>
  <si>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</si>
  <si>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</si>
  <si>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</si>
  <si>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</si>
  <si>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</si>
  <si>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</si>
  <si>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</si>
  <si>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</si>
  <si>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</si>
  <si>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</si>
  <si>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</si>
  <si>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</si>
  <si>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</si>
  <si>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</si>
  <si>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</si>
  <si>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</si>
  <si>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</si>
  <si>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</si>
  <si>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</si>
  <si>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</si>
  <si>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</si>
  <si>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</si>
  <si>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</si>
  <si>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</si>
  <si>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</si>
  <si>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</si>
  <si>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</si>
  <si>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</si>
  <si>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</si>
  <si>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</si>
  <si>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</si>
  <si>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</si>
  <si>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</si>
  <si>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</si>
  <si>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</si>
  <si>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</si>
  <si>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</si>
  <si>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</si>
  <si>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</si>
  <si>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</si>
  <si>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</si>
  <si>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</si>
  <si>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</si>
  <si>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</si>
  <si>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</si>
  <si>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</si>
  <si>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</si>
  <si>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</si>
  <si>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</si>
  <si>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</si>
  <si>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</si>
  <si>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</si>
  <si>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</si>
  <si>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</si>
  <si>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</si>
  <si>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</si>
  <si>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</si>
  <si>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</si>
  <si>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</si>
  <si>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</si>
  <si>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</si>
  <si>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</si>
  <si>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</si>
  <si>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</si>
  <si>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</si>
  <si>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</si>
  <si>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</si>
  <si>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</si>
  <si>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</si>
  <si>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</si>
  <si>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</si>
  <si>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</si>
  <si>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</si>
  <si>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</si>
  <si>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</si>
  <si>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</si>
  <si>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</si>
  <si>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</si>
  <si>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</si>
  <si>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</si>
  <si>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</si>
  <si>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</si>
  <si>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</si>
  <si>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</si>
  <si>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</si>
  <si>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</si>
  <si>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</si>
  <si>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</si>
  <si>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</si>
  <si>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</si>
  <si>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</si>
  <si>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</si>
  <si>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CLARKSVILLE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</si>
</sst>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103</v>
      </c>
      <c r="C2" s="21">
        <v>103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12783.18</v>
      </c>
      <c r="G9" s="18"/>
      <c r="H9" s="18"/>
      <c r="I9" s="18"/>
      <c r="J9" s="67">
        <f>SUM(I439)</f>
        <v>113686.99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12783.18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113686.99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113686.99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53225.87+493951.16-534393.85</f>
        <v>12783.180000000051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12783.180000000051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113686.99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12783.180000000051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113686.99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324391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324391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45.98</v>
      </c>
      <c r="G96" s="18"/>
      <c r="H96" s="18"/>
      <c r="I96" s="18"/>
      <c r="J96" s="18">
        <v>826.49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45.98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826.49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324436.98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826.49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76361.179999999993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93153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169514.18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169514.18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493951.16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826.49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318853.5</v>
      </c>
      <c r="I197" s="18"/>
      <c r="J197" s="18"/>
      <c r="K197" s="18"/>
      <c r="L197" s="19">
        <f>SUM(F197:K197)</f>
        <v>318853.5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12302.29</v>
      </c>
      <c r="I198" s="18"/>
      <c r="J198" s="18"/>
      <c r="K198" s="18"/>
      <c r="L198" s="19">
        <f>SUM(F198:K198)</f>
        <v>12302.29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>
        <v>11162.75</v>
      </c>
      <c r="I202" s="18"/>
      <c r="J202" s="18"/>
      <c r="K202" s="18"/>
      <c r="L202" s="19">
        <f t="shared" ref="L202:L208" si="0">SUM(F202:K202)</f>
        <v>11162.75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1950</v>
      </c>
      <c r="G204" s="18">
        <v>417.47</v>
      </c>
      <c r="H204" s="18">
        <f>17543.72+1100.62</f>
        <v>18644.34</v>
      </c>
      <c r="I204" s="18"/>
      <c r="J204" s="18"/>
      <c r="K204" s="18">
        <v>1055.55</v>
      </c>
      <c r="L204" s="19">
        <f t="shared" si="0"/>
        <v>22067.360000000001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30019.5</v>
      </c>
      <c r="I208" s="18"/>
      <c r="J208" s="18"/>
      <c r="K208" s="18"/>
      <c r="L208" s="19">
        <f t="shared" si="0"/>
        <v>30019.5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1950</v>
      </c>
      <c r="G211" s="41">
        <f t="shared" si="1"/>
        <v>417.47</v>
      </c>
      <c r="H211" s="41">
        <f t="shared" si="1"/>
        <v>390982.38</v>
      </c>
      <c r="I211" s="41">
        <f t="shared" si="1"/>
        <v>0</v>
      </c>
      <c r="J211" s="41">
        <f t="shared" si="1"/>
        <v>0</v>
      </c>
      <c r="K211" s="41">
        <f t="shared" si="1"/>
        <v>1055.55</v>
      </c>
      <c r="L211" s="41">
        <f t="shared" si="1"/>
        <v>394405.39999999997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117332.12</v>
      </c>
      <c r="I233" s="18"/>
      <c r="J233" s="18"/>
      <c r="K233" s="18"/>
      <c r="L233" s="19">
        <f>SUM(F233:K233)</f>
        <v>117332.12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1050</v>
      </c>
      <c r="G240" s="18">
        <v>212.05</v>
      </c>
      <c r="H240" s="18">
        <f>7536.04+491.38</f>
        <v>8027.42</v>
      </c>
      <c r="I240" s="18"/>
      <c r="J240" s="18"/>
      <c r="K240" s="18">
        <v>501.36</v>
      </c>
      <c r="L240" s="19">
        <f t="shared" si="4"/>
        <v>9790.83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/>
      <c r="H244" s="18">
        <v>12865.5</v>
      </c>
      <c r="I244" s="18"/>
      <c r="J244" s="18"/>
      <c r="K244" s="18"/>
      <c r="L244" s="19">
        <f t="shared" si="4"/>
        <v>12865.5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1050</v>
      </c>
      <c r="G247" s="41">
        <f t="shared" si="5"/>
        <v>212.05</v>
      </c>
      <c r="H247" s="41">
        <f t="shared" si="5"/>
        <v>138225.03999999998</v>
      </c>
      <c r="I247" s="41">
        <f t="shared" si="5"/>
        <v>0</v>
      </c>
      <c r="J247" s="41">
        <f t="shared" si="5"/>
        <v>0</v>
      </c>
      <c r="K247" s="41">
        <f t="shared" si="5"/>
        <v>501.36</v>
      </c>
      <c r="L247" s="41">
        <f t="shared" si="5"/>
        <v>139988.45000000001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3000</v>
      </c>
      <c r="G257" s="41">
        <f t="shared" si="8"/>
        <v>629.52</v>
      </c>
      <c r="H257" s="41">
        <f t="shared" si="8"/>
        <v>529207.41999999993</v>
      </c>
      <c r="I257" s="41">
        <f t="shared" si="8"/>
        <v>0</v>
      </c>
      <c r="J257" s="41">
        <f t="shared" si="8"/>
        <v>0</v>
      </c>
      <c r="K257" s="41">
        <f t="shared" si="8"/>
        <v>1556.9099999999999</v>
      </c>
      <c r="L257" s="41">
        <f t="shared" si="8"/>
        <v>534393.85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3000</v>
      </c>
      <c r="G271" s="42">
        <f t="shared" si="11"/>
        <v>629.52</v>
      </c>
      <c r="H271" s="42">
        <f t="shared" si="11"/>
        <v>529207.41999999993</v>
      </c>
      <c r="I271" s="42">
        <f t="shared" si="11"/>
        <v>0</v>
      </c>
      <c r="J271" s="42">
        <f t="shared" si="11"/>
        <v>0</v>
      </c>
      <c r="K271" s="42">
        <f t="shared" si="11"/>
        <v>1556.9099999999999</v>
      </c>
      <c r="L271" s="42">
        <f t="shared" si="11"/>
        <v>534393.85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826.49</v>
      </c>
      <c r="I398" s="18"/>
      <c r="J398" s="24" t="s">
        <v>288</v>
      </c>
      <c r="K398" s="24" t="s">
        <v>288</v>
      </c>
      <c r="L398" s="56">
        <f t="shared" si="26"/>
        <v>826.49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826.49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826.49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826.49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826.49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113686.99</v>
      </c>
      <c r="H439" s="18"/>
      <c r="I439" s="56">
        <f t="shared" ref="I439:I445" si="33">SUM(F439:H439)</f>
        <v>113686.99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113686.99</v>
      </c>
      <c r="H446" s="13">
        <f>SUM(H439:H445)</f>
        <v>0</v>
      </c>
      <c r="I446" s="13">
        <f>SUM(I439:I445)</f>
        <v>113686.99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113686.99</v>
      </c>
      <c r="H459" s="18"/>
      <c r="I459" s="56">
        <f t="shared" si="34"/>
        <v>113686.99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113686.99</v>
      </c>
      <c r="H460" s="83">
        <f>SUM(H454:H459)</f>
        <v>0</v>
      </c>
      <c r="I460" s="83">
        <f>SUM(I454:I459)</f>
        <v>113686.99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113686.99</v>
      </c>
      <c r="H461" s="42">
        <f>H452+H460</f>
        <v>0</v>
      </c>
      <c r="I461" s="42">
        <f>I452+I460</f>
        <v>113686.99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53225.87</v>
      </c>
      <c r="G465" s="18"/>
      <c r="H465" s="18"/>
      <c r="I465" s="18"/>
      <c r="J465" s="18">
        <v>112860.5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493951.16</v>
      </c>
      <c r="G468" s="18"/>
      <c r="H468" s="18"/>
      <c r="I468" s="18"/>
      <c r="J468" s="18">
        <v>826.49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493951.16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826.49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534393.85</v>
      </c>
      <c r="G472" s="18"/>
      <c r="H472" s="18"/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534393.85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12783.180000000051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113686.99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12302.29</v>
      </c>
      <c r="I521" s="18"/>
      <c r="J521" s="18"/>
      <c r="K521" s="18"/>
      <c r="L521" s="88">
        <f>SUM(F521:K521)</f>
        <v>12302.29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12302.29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12302.29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5090.91</v>
      </c>
      <c r="I526" s="18"/>
      <c r="J526" s="18"/>
      <c r="K526" s="18"/>
      <c r="L526" s="88">
        <f>SUM(F526:K526)</f>
        <v>5090.91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5090.91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5090.91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1978.74</v>
      </c>
      <c r="I531" s="18"/>
      <c r="J531" s="18"/>
      <c r="K531" s="18"/>
      <c r="L531" s="88">
        <f>SUM(F531:K531)</f>
        <v>1978.74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1978.74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1978.74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19371.940000000002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19371.940000000002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12302.29</v>
      </c>
      <c r="G549" s="87">
        <f>L526</f>
        <v>5090.91</v>
      </c>
      <c r="H549" s="87">
        <f>L531</f>
        <v>1978.74</v>
      </c>
      <c r="I549" s="87">
        <f>L536</f>
        <v>0</v>
      </c>
      <c r="J549" s="87">
        <f>L541</f>
        <v>0</v>
      </c>
      <c r="K549" s="87">
        <f>SUM(F549:J549)</f>
        <v>19371.940000000002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12302.29</v>
      </c>
      <c r="G552" s="89">
        <f t="shared" si="42"/>
        <v>5090.91</v>
      </c>
      <c r="H552" s="89">
        <f t="shared" si="42"/>
        <v>1978.74</v>
      </c>
      <c r="I552" s="89">
        <f t="shared" si="42"/>
        <v>0</v>
      </c>
      <c r="J552" s="89">
        <f t="shared" si="42"/>
        <v>0</v>
      </c>
      <c r="K552" s="89">
        <f t="shared" si="42"/>
        <v>19371.940000000002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315103.5</v>
      </c>
      <c r="G575" s="18"/>
      <c r="H575" s="18">
        <v>100332.12</v>
      </c>
      <c r="I575" s="87">
        <f>SUM(F575:H575)</f>
        <v>415435.62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3750</v>
      </c>
      <c r="G576" s="18"/>
      <c r="H576" s="18">
        <v>17000</v>
      </c>
      <c r="I576" s="87">
        <f t="shared" ref="I576:I587" si="47">SUM(F576:H576)</f>
        <v>20750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30019.5</v>
      </c>
      <c r="I591" s="18"/>
      <c r="J591" s="18">
        <v>12865.5</v>
      </c>
      <c r="K591" s="104">
        <f t="shared" ref="K591:K597" si="48">SUM(H591:J591)</f>
        <v>42885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30019.5</v>
      </c>
      <c r="I598" s="108">
        <f>SUM(I591:I597)</f>
        <v>0</v>
      </c>
      <c r="J598" s="108">
        <f>SUM(J591:J597)</f>
        <v>12865.5</v>
      </c>
      <c r="K598" s="108">
        <f>SUM(K591:K597)</f>
        <v>42885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12783.18</v>
      </c>
      <c r="H617" s="109">
        <f>SUM(F52)</f>
        <v>12783.180000000051</v>
      </c>
      <c r="I617" s="121" t="s">
        <v>890</v>
      </c>
      <c r="J617" s="109">
        <f>G617-H617</f>
        <v>-5.0931703299283981E-11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113686.99</v>
      </c>
      <c r="H621" s="109">
        <f>SUM(J52)</f>
        <v>113686.99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12783.180000000051</v>
      </c>
      <c r="H622" s="109">
        <f>F476</f>
        <v>12783.180000000051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113686.99</v>
      </c>
      <c r="H626" s="109">
        <f>J476</f>
        <v>113686.99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493951.16</v>
      </c>
      <c r="H627" s="104">
        <f>SUM(F468)</f>
        <v>493951.16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826.49</v>
      </c>
      <c r="H631" s="104">
        <f>SUM(J468)</f>
        <v>826.49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534393.85</v>
      </c>
      <c r="H632" s="104">
        <f>SUM(F472)</f>
        <v>534393.85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826.49</v>
      </c>
      <c r="H637" s="164">
        <f>SUM(J468)</f>
        <v>826.49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113686.99</v>
      </c>
      <c r="H640" s="104">
        <f>SUM(G461)</f>
        <v>113686.99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113686.99</v>
      </c>
      <c r="H642" s="104">
        <f>SUM(I461)</f>
        <v>113686.99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826.49</v>
      </c>
      <c r="H644" s="104">
        <f>H408</f>
        <v>826.49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826.49</v>
      </c>
      <c r="H646" s="104">
        <f>L408</f>
        <v>826.49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42885</v>
      </c>
      <c r="H647" s="104">
        <f>L208+L226+L244</f>
        <v>42885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30019.5</v>
      </c>
      <c r="H649" s="104">
        <f>H598</f>
        <v>30019.5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12865.5</v>
      </c>
      <c r="H651" s="104">
        <f>J598</f>
        <v>12865.5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394405.39999999997</v>
      </c>
      <c r="G660" s="19">
        <f>(L229+L309+L359)</f>
        <v>0</v>
      </c>
      <c r="H660" s="19">
        <f>(L247+L328+L360)</f>
        <v>139988.45000000001</v>
      </c>
      <c r="I660" s="19">
        <f>SUM(F660:H660)</f>
        <v>534393.85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30019.5</v>
      </c>
      <c r="G662" s="19">
        <f>(L226+L306)-(J226+J306)</f>
        <v>0</v>
      </c>
      <c r="H662" s="19">
        <f>(L244+L325)-(J244+J325)</f>
        <v>12865.5</v>
      </c>
      <c r="I662" s="19">
        <f>SUM(F662:H662)</f>
        <v>42885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318853.5</v>
      </c>
      <c r="G663" s="199">
        <f>SUM(G575:G587)+SUM(I602:I604)+L612</f>
        <v>0</v>
      </c>
      <c r="H663" s="199">
        <f>SUM(H575:H587)+SUM(J602:J604)+L613</f>
        <v>117332.12</v>
      </c>
      <c r="I663" s="19">
        <f>SUM(F663:H663)</f>
        <v>436185.62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45532.399999999965</v>
      </c>
      <c r="G664" s="19">
        <f>G660-SUM(G661:G663)</f>
        <v>0</v>
      </c>
      <c r="H664" s="19">
        <f>H660-SUM(H661:H663)</f>
        <v>9790.8300000000163</v>
      </c>
      <c r="I664" s="19">
        <f>I660-SUM(I661:I663)</f>
        <v>55323.229999999981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-45532.4</v>
      </c>
      <c r="G669" s="18"/>
      <c r="H669" s="18">
        <v>-9790.83</v>
      </c>
      <c r="I669" s="19">
        <f>SUM(F669:H669)</f>
        <v>-55323.23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CLARKSVILLE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CLARKSVILLE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448487.91</v>
      </c>
      <c r="D5" s="20">
        <f>SUM('DOE25'!L197:L200)+SUM('DOE25'!L215:L218)+SUM('DOE25'!L233:L236)-F5-G5</f>
        <v>448487.91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11162.75</v>
      </c>
      <c r="D6" s="20">
        <f>'DOE25'!L202+'DOE25'!L220+'DOE25'!L238-F6-G6</f>
        <v>11162.75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17197.510000000002</v>
      </c>
      <c r="D8" s="243"/>
      <c r="E8" s="20">
        <f>'DOE25'!L204+'DOE25'!L222+'DOE25'!L240-F8-G8-D9-D11</f>
        <v>15640.600000000002</v>
      </c>
      <c r="F8" s="255">
        <f>'DOE25'!J204+'DOE25'!J222+'DOE25'!J240</f>
        <v>0</v>
      </c>
      <c r="G8" s="53">
        <f>'DOE25'!K204+'DOE25'!K222+'DOE25'!K240</f>
        <v>1556.9099999999999</v>
      </c>
      <c r="H8" s="259"/>
    </row>
    <row r="9" spans="1:9" x14ac:dyDescent="0.2">
      <c r="A9" s="32">
        <v>2310</v>
      </c>
      <c r="B9" t="s">
        <v>817</v>
      </c>
      <c r="C9" s="245">
        <f t="shared" si="0"/>
        <v>5625.52</v>
      </c>
      <c r="D9" s="244">
        <v>5625.52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202.9</v>
      </c>
      <c r="D10" s="243"/>
      <c r="E10" s="244">
        <v>202.9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9035.16</v>
      </c>
      <c r="D11" s="244">
        <v>9035.16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42885</v>
      </c>
      <c r="D15" s="20">
        <f>'DOE25'!L208+'DOE25'!L226+'DOE25'!L244-F15-G15</f>
        <v>42885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517196.33999999997</v>
      </c>
      <c r="E33" s="246">
        <f>SUM(E5:E31)</f>
        <v>15843.500000000002</v>
      </c>
      <c r="F33" s="246">
        <f>SUM(F5:F31)</f>
        <v>0</v>
      </c>
      <c r="G33" s="246">
        <f>SUM(G5:G31)</f>
        <v>1556.9099999999999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15843.500000000002</v>
      </c>
      <c r="E35" s="249"/>
    </row>
    <row r="36" spans="2:8" ht="12" thickTop="1" x14ac:dyDescent="0.2">
      <c r="B36" t="s">
        <v>814</v>
      </c>
      <c r="D36" s="20">
        <f>D33</f>
        <v>517196.33999999997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CLARKSVILLE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12783.18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113686.99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12783.18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113686.99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113686.99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12783.180000000051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12783.180000000051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113686.99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12783.180000000051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113686.99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324391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45.98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826.49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45.98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826.49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324436.98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826.49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76361.179999999993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93153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169514.18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169514.18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493951.16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826.49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436185.62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12302.29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448487.91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11162.75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31858.190000000002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42885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85905.94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826.49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-826.49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534393.85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CLARKSVILLE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436186</v>
      </c>
      <c r="D10" s="182">
        <f>ROUND((C10/$C$28)*100,1)</f>
        <v>81.599999999999994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12302</v>
      </c>
      <c r="D11" s="182">
        <f>ROUND((C11/$C$28)*100,1)</f>
        <v>2.2999999999999998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11163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31858</v>
      </c>
      <c r="D17" s="182">
        <f t="shared" si="0"/>
        <v>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42885</v>
      </c>
      <c r="D21" s="182">
        <f t="shared" si="0"/>
        <v>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534394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534394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324391</v>
      </c>
      <c r="D35" s="182">
        <f t="shared" ref="D35:D40" si="1">ROUND((C35/$C$41)*100,1)</f>
        <v>65.599999999999994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872.46999999997206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169514</v>
      </c>
      <c r="D37" s="182">
        <f t="shared" si="1"/>
        <v>34.299999999999997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494777.47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CLARKSVILLE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2017-08-30T15:21:08Z</cp:lastPrinted>
  <dcterms:created xsi:type="dcterms:W3CDTF">1997-12-04T19:04:30Z</dcterms:created>
  <dcterms:modified xsi:type="dcterms:W3CDTF">2017-11-29T17:13:29Z</dcterms:modified>
</cp:coreProperties>
</file>