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H521" i="1" l="1"/>
  <c r="H240" i="1"/>
  <c r="H204" i="1"/>
  <c r="H202" i="1"/>
  <c r="F50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11" i="1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C110" i="2" s="1"/>
  <c r="L235" i="1"/>
  <c r="C12" i="10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3" i="10"/>
  <c r="C15" i="10"/>
  <c r="C16" i="10"/>
  <c r="C17" i="10"/>
  <c r="C18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G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0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F257" i="1" s="1"/>
  <c r="F271" i="1" s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J643" i="1" s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G641" i="1"/>
  <c r="H641" i="1"/>
  <c r="G642" i="1"/>
  <c r="G643" i="1"/>
  <c r="G644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I257" i="1"/>
  <c r="I271" i="1" s="1"/>
  <c r="G164" i="2"/>
  <c r="C18" i="2"/>
  <c r="C26" i="10"/>
  <c r="L328" i="1"/>
  <c r="L351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476" i="1"/>
  <c r="H626" i="1" s="1"/>
  <c r="H476" i="1"/>
  <c r="H624" i="1" s="1"/>
  <c r="J624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L570" i="1"/>
  <c r="I571" i="1"/>
  <c r="I545" i="1"/>
  <c r="J636" i="1"/>
  <c r="G36" i="2"/>
  <c r="L565" i="1"/>
  <c r="G545" i="1"/>
  <c r="C22" i="13"/>
  <c r="C138" i="2"/>
  <c r="C16" i="13"/>
  <c r="H33" i="13"/>
  <c r="L544" i="1" l="1"/>
  <c r="L545" i="1" s="1"/>
  <c r="K598" i="1"/>
  <c r="G647" i="1" s="1"/>
  <c r="J647" i="1" s="1"/>
  <c r="J649" i="1"/>
  <c r="L529" i="1"/>
  <c r="K551" i="1"/>
  <c r="K552" i="1" s="1"/>
  <c r="H545" i="1"/>
  <c r="K257" i="1"/>
  <c r="K271" i="1" s="1"/>
  <c r="G257" i="1"/>
  <c r="G271" i="1" s="1"/>
  <c r="L247" i="1"/>
  <c r="L257" i="1" s="1"/>
  <c r="L271" i="1" s="1"/>
  <c r="G632" i="1" s="1"/>
  <c r="J632" i="1" s="1"/>
  <c r="C111" i="2"/>
  <c r="C11" i="10"/>
  <c r="H257" i="1"/>
  <c r="H271" i="1" s="1"/>
  <c r="C128" i="2"/>
  <c r="F662" i="1"/>
  <c r="I662" i="1" s="1"/>
  <c r="F660" i="1"/>
  <c r="E33" i="13"/>
  <c r="D35" i="13" s="1"/>
  <c r="C115" i="2"/>
  <c r="G645" i="1"/>
  <c r="J645" i="1"/>
  <c r="J644" i="1"/>
  <c r="J640" i="1"/>
  <c r="F476" i="1"/>
  <c r="H622" i="1" s="1"/>
  <c r="J622" i="1" s="1"/>
  <c r="C81" i="2"/>
  <c r="C104" i="2" s="1"/>
  <c r="C63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C28" i="10" l="1"/>
  <c r="H660" i="1"/>
  <c r="H664" i="1" s="1"/>
  <c r="H672" i="1" s="1"/>
  <c r="C6" i="10" s="1"/>
  <c r="F664" i="1"/>
  <c r="F672" i="1" s="1"/>
  <c r="C4" i="10" s="1"/>
  <c r="F667" i="1"/>
  <c r="C145" i="2"/>
  <c r="H646" i="1"/>
  <c r="J646" i="1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0" i="1" l="1"/>
  <c r="I664" i="1" s="1"/>
  <c r="I672" i="1" s="1"/>
  <c r="C7" i="10" s="1"/>
  <c r="H667" i="1"/>
  <c r="H656" i="1"/>
  <c r="D28" i="10"/>
  <c r="C41" i="10"/>
  <c r="D38" i="10" s="1"/>
  <c r="I667" i="1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<sst xmlns="http://schemas.openxmlformats.org/spreadsheetml/2006/main" count="3955" uniqueCount="913">
  <si>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</si>
  <si>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</si>
  <si>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</si>
  <si>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</si>
  <si>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</si>
  <si>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</si>
  <si>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</si>
  <si>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</si>
  <si>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</si>
  <si>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</si>
  <si>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</si>
  <si>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</si>
  <si>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</si>
  <si>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</si>
  <si>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</si>
  <si>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</si>
  <si>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</si>
  <si>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</si>
  <si>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</si>
  <si>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</si>
  <si>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</si>
  <si>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</si>
  <si>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</si>
  <si>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</si>
  <si>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</si>
  <si>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</si>
  <si>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</si>
  <si>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</si>
  <si>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</si>
  <si>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</si>
  <si>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</si>
  <si>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</si>
  <si>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</si>
  <si>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</si>
  <si>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</si>
  <si>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</si>
  <si>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</si>
  <si>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</si>
  <si>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</si>
  <si>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</si>
  <si>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</si>
  <si>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</si>
  <si>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</si>
  <si>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</si>
  <si>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</si>
  <si>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</si>
  <si>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</si>
  <si>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</si>
  <si>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</si>
  <si>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</si>
  <si>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</si>
  <si>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</si>
  <si>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</si>
  <si>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</si>
  <si>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</si>
  <si>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</si>
  <si>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</si>
  <si>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</si>
  <si>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</si>
  <si>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</si>
  <si>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</si>
  <si>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</si>
  <si>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</si>
  <si>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</si>
  <si>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</si>
  <si>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</si>
  <si>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</si>
  <si>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</si>
  <si>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</si>
  <si>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</si>
  <si>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</si>
  <si>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</si>
  <si>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</si>
  <si>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</si>
  <si>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</si>
  <si>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</si>
  <si>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</si>
  <si>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</si>
  <si>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</si>
  <si>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</si>
  <si>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</si>
  <si>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</si>
  <si>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</si>
  <si>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</si>
  <si>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</si>
  <si>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</si>
  <si>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</si>
  <si>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</si>
  <si>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</si>
  <si>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</si>
  <si>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</si>
  <si>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</si>
  <si>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</si>
  <si>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</si>
  <si>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</si>
  <si>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</si>
  <si>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</si>
  <si>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</si>
  <si>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</si>
  <si>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</si>
  <si>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</si>
  <si>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</si>
  <si>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</si>
  <si>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</si>
  <si>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</si>
  <si>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</si>
  <si>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</si>
  <si>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</si>
  <si>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</si>
  <si>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</si>
  <si>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</si>
  <si>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</si>
  <si>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</si>
  <si>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</si>
  <si>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</si>
  <si>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</si>
  <si>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</si>
  <si>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</si>
  <si>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</si>
  <si>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</si>
  <si>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</si>
  <si>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</si>
  <si>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</si>
  <si>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</si>
  <si>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</si>
  <si>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</si>
  <si>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</si>
  <si>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</si>
  <si>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</si>
  <si>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</si>
  <si>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</si>
  <si>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</si>
  <si>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</si>
  <si>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</si>
  <si>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</si>
  <si>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</si>
  <si>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</si>
  <si>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</si>
  <si>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</si>
  <si>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</si>
  <si>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</si>
  <si>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</si>
  <si>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</si>
  <si>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</si>
  <si>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</si>
  <si>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</si>
  <si>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</si>
  <si>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</si>
  <si>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</si>
  <si>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</si>
  <si>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</si>
  <si>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</si>
  <si>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</si>
  <si>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</si>
  <si>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</si>
  <si>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</si>
  <si>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</si>
  <si>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</si>
  <si>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</si>
  <si>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</si>
  <si>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</si>
  <si>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</si>
  <si>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</si>
  <si>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</si>
  <si>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</si>
  <si>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</si>
  <si>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</si>
  <si>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</si>
  <si>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</si>
  <si>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</si>
  <si>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</si>
  <si>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</si>
  <si>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</si>
  <si>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</si>
  <si>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</si>
  <si>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</si>
  <si>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</si>
  <si>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</si>
  <si>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</si>
  <si>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</si>
  <si>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</si>
  <si>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</si>
  <si>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</si>
  <si>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</si>
  <si>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</si>
  <si>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</si>
  <si>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</si>
  <si>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</si>
  <si>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</si>
  <si>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</si>
  <si>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</si>
  <si>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</si>
  <si>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</si>
  <si>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</si>
  <si>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</si>
  <si>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</si>
  <si>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</si>
  <si>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</si>
  <si>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</si>
  <si>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</si>
  <si>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</si>
  <si>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</si>
  <si>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</si>
  <si>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</si>
  <si>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</si>
  <si>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</si>
  <si>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</si>
  <si>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</si>
  <si>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</si>
  <si>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</si>
  <si>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</si>
  <si>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</si>
  <si>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</si>
  <si>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</si>
  <si>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</si>
  <si>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</si>
  <si>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</si>
  <si>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</si>
  <si>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</si>
  <si>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</si>
  <si>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</si>
  <si>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</si>
  <si>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</si>
  <si>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</si>
  <si>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</si>
  <si>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</si>
  <si>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</si>
  <si>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</si>
  <si>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</si>
  <si>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</si>
  <si>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</si>
  <si>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</si>
  <si>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</si>
  <si>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</si>
  <si>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</si>
  <si>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</si>
  <si>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</si>
  <si>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</si>
  <si>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</si>
  <si>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</si>
  <si>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</si>
  <si>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</si>
  <si>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</si>
  <si>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</si>
  <si>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</si>
  <si>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</si>
  <si>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</si>
  <si>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</si>
  <si>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</si>
  <si>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</si>
  <si>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</si>
  <si>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</si>
  <si>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</si>
  <si>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</si>
  <si>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</si>
  <si>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</si>
  <si>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</si>
  <si>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</si>
  <si>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</si>
  <si>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</si>
  <si>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</si>
  <si>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</si>
  <si>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</si>
  <si>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</si>
  <si>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</si>
  <si>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</si>
  <si>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</si>
  <si>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</si>
  <si>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</si>
  <si>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</si>
  <si>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</si>
  <si>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</si>
  <si>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</si>
  <si>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</si>
  <si>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</si>
  <si>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</si>
  <si>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</si>
  <si>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</si>
  <si>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</si>
  <si>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</si>
  <si>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</si>
  <si>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</si>
  <si>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</si>
  <si>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</si>
  <si>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</si>
  <si>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</si>
  <si>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</si>
  <si>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</si>
  <si>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</si>
  <si>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</si>
  <si>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</si>
  <si>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</si>
  <si>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</si>
  <si>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</si>
  <si>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</si>
  <si>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</si>
  <si>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</si>
  <si>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</si>
  <si>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</si>
  <si>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</si>
  <si>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</si>
  <si>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</si>
  <si>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</si>
  <si>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</si>
  <si>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</si>
  <si>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</si>
  <si>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</si>
  <si>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</si>
  <si>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</si>
  <si>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</si>
  <si>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</si>
  <si>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</si>
  <si>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</si>
  <si>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</si>
  <si>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</si>
  <si>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</si>
  <si>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</si>
  <si>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</si>
  <si>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</si>
  <si>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</si>
  <si>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</si>
  <si>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</si>
  <si>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</si>
  <si>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</si>
  <si>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</si>
  <si>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</si>
  <si>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</si>
  <si>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</si>
  <si>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</si>
  <si>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</si>
  <si>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</si>
  <si>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</si>
  <si>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</si>
  <si>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</si>
  <si>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</si>
  <si>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</si>
  <si>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</si>
  <si>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</si>
  <si>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</si>
  <si>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</si>
  <si>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</si>
  <si>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</si>
  <si>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</si>
  <si>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</si>
  <si>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</si>
  <si>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</si>
  <si>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</si>
  <si>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</si>
  <si>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</si>
  <si>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</si>
  <si>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</si>
  <si>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</si>
  <si>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</si>
  <si>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</si>
  <si>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</si>
  <si>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</si>
  <si>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</si>
  <si>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</si>
  <si>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</si>
  <si>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</si>
  <si>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</si>
  <si>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</si>
  <si>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</si>
  <si>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</si>
  <si>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</si>
  <si>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</si>
  <si>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</si>
  <si>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</si>
  <si>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</si>
  <si>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</si>
  <si>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</si>
  <si>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</si>
  <si>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</si>
  <si>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</si>
  <si>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</si>
  <si>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</si>
  <si>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</si>
  <si>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</si>
  <si>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</si>
  <si>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</si>
  <si>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</si>
  <si>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</si>
  <si>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</si>
  <si>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</si>
  <si>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</si>
  <si>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</si>
  <si>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</si>
  <si>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</si>
  <si>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</si>
  <si>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</si>
  <si>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</si>
  <si>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</si>
  <si>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</si>
  <si>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</si>
  <si>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</si>
  <si>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</si>
  <si>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</si>
  <si>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</si>
  <si>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</si>
  <si>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</si>
  <si>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</si>
  <si>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</si>
  <si>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</si>
  <si>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</si>
  <si>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</si>
  <si>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</si>
  <si>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</si>
  <si>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</si>
  <si>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</si>
  <si>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</si>
  <si>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</si>
  <si>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</si>
  <si>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</si>
  <si>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</si>
  <si>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</si>
  <si>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</si>
  <si>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</si>
  <si>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</si>
  <si>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</si>
  <si>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</si>
  <si>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</si>
  <si>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</si>
  <si>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</si>
  <si>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</si>
  <si>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</si>
  <si>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</si>
  <si>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</si>
  <si>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</si>
  <si>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</si>
  <si>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</si>
  <si>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</si>
  <si>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</si>
  <si>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</si>
  <si>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</si>
  <si>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</si>
  <si>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</si>
  <si>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</si>
  <si>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</si>
  <si>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</si>
  <si>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</si>
  <si>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</si>
  <si>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</si>
  <si>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</si>
  <si>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</si>
  <si>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</si>
  <si>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</si>
  <si>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</si>
  <si>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</si>
  <si>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</si>
  <si>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</si>
  <si>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</si>
  <si>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</si>
  <si>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</si>
  <si>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</si>
  <si>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</si>
  <si>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</si>
  <si>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</si>
  <si>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</si>
  <si>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</si>
  <si>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</si>
  <si>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</si>
  <si>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</si>
  <si>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</si>
  <si>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</si>
  <si>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</si>
  <si>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</si>
  <si>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</si>
  <si>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</si>
  <si>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</si>
  <si>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</si>
  <si>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</si>
  <si>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</si>
  <si>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</si>
  <si>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</si>
  <si>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</si>
  <si>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</si>
  <si>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</si>
  <si>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</si>
  <si>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</si>
  <si>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</si>
  <si>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</si>
  <si>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</si>
  <si>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</si>
  <si>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</si>
  <si>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</si>
  <si>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</si>
  <si>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</si>
  <si>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</si>
  <si>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</si>
  <si>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</si>
  <si>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</si>
  <si>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</si>
  <si>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</si>
  <si>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</si>
  <si>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</si>
  <si>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</si>
  <si>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</si>
  <si>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</si>
  <si>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</si>
  <si>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</si>
  <si>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</si>
  <si>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</si>
  <si>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</si>
  <si>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</si>
  <si>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</si>
  <si>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</si>
  <si>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</si>
  <si>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</si>
  <si>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</si>
  <si>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</si>
  <si>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</si>
  <si>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</si>
  <si>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</si>
  <si>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</si>
  <si>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</si>
  <si>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</si>
  <si>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</si>
  <si>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</si>
  <si>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</si>
  <si>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</si>
  <si>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</si>
  <si>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</si>
  <si>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</si>
  <si>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</si>
  <si>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</si>
  <si>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</si>
  <si>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</si>
  <si>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</si>
  <si>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</si>
  <si>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</si>
  <si>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</si>
  <si>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</si>
  <si>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</si>
  <si>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</si>
  <si>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</si>
  <si>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</si>
  <si>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</si>
  <si>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</si>
  <si>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</si>
  <si>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</si>
  <si>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</si>
  <si>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</si>
  <si>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</si>
  <si>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</si>
  <si>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</si>
  <si>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</si>
  <si>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</si>
  <si>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</si>
  <si>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</si>
  <si>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</si>
  <si>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</si>
  <si>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</si>
  <si>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</si>
  <si>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</si>
  <si>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</si>
  <si>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</si>
  <si>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</si>
  <si>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</si>
  <si>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</si>
  <si>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</si>
  <si>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</si>
  <si>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</si>
  <si>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</si>
  <si>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</si>
  <si>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</si>
  <si>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</si>
  <si>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</si>
  <si>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</si>
  <si>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</si>
  <si>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</si>
  <si>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</si>
  <si>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</si>
  <si>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</si>
  <si>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</si>
  <si>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</si>
  <si>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</si>
  <si>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</si>
  <si>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</si>
  <si>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</si>
  <si>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</si>
  <si>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</si>
  <si>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</si>
  <si>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</si>
  <si>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</si>
  <si>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</si>
  <si>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</si>
  <si>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</si>
  <si>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</si>
  <si>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</si>
  <si>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</si>
  <si>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</si>
  <si>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</si>
  <si>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</si>
  <si>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</si>
  <si>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</si>
  <si>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</si>
  <si>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</si>
  <si>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</si>
  <si>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</si>
  <si>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</si>
  <si>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</si>
  <si>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</si>
  <si>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</si>
  <si>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</si>
  <si>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</si>
  <si>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</si>
  <si>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</si>
  <si>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</si>
  <si>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</si>
  <si>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</si>
  <si>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</si>
  <si>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</si>
  <si>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</si>
  <si>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</si>
  <si>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</si>
  <si>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</si>
  <si>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</si>
  <si>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</si>
  <si>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</si>
  <si>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</si>
  <si>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</si>
  <si>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</si>
  <si>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</si>
  <si>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</si>
  <si>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</si>
  <si>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</si>
  <si>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</si>
  <si>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</si>
  <si>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</si>
  <si>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</si>
  <si>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</si>
  <si>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</si>
  <si>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</si>
  <si>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</si>
  <si>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</si>
  <si>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</si>
  <si>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</si>
  <si>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</si>
  <si>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</si>
  <si>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</si>
  <si>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</si>
  <si>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</si>
  <si>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</si>
  <si>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</si>
  <si>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</si>
  <si>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</si>
  <si>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</si>
  <si>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</si>
  <si>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</si>
  <si>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</si>
  <si>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</si>
  <si>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</si>
  <si>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</si>
  <si>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</si>
  <si>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</si>
  <si>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</si>
  <si>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</si>
  <si>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</si>
  <si>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</si>
  <si>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</si>
  <si>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</si>
  <si>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</si>
  <si>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</si>
  <si>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</si>
  <si>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</si>
  <si>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</si>
  <si>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</si>
  <si>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</si>
  <si>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</si>
  <si>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</si>
  <si>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</si>
  <si>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</si>
  <si>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</si>
  <si>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</si>
  <si>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</si>
  <si>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</si>
  <si>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</si>
  <si>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</si>
  <si>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</si>
  <si>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</si>
  <si>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</si>
  <si>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</si>
  <si>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</si>
  <si>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</si>
  <si>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</si>
  <si>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</si>
  <si>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</si>
  <si>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</si>
  <si>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</si>
  <si>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</si>
  <si>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</si>
  <si>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</si>
  <si>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</si>
  <si>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</si>
  <si>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</si>
  <si>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</si>
  <si>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</si>
  <si>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</si>
  <si>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</si>
  <si>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</si>
  <si>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</si>
  <si>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</si>
  <si>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</si>
  <si>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</si>
  <si>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</si>
  <si>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</si>
  <si>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</si>
  <si>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</si>
  <si>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</si>
  <si>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</si>
  <si>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</si>
  <si>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</si>
  <si>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</si>
  <si>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</si>
  <si>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</si>
  <si>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</si>
  <si>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</si>
  <si>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</si>
  <si>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</si>
  <si>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</si>
  <si>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</si>
  <si>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</si>
  <si>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</si>
  <si>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</si>
  <si>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</si>
  <si>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</si>
  <si>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</si>
  <si>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</si>
  <si>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</si>
  <si>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</si>
  <si>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</si>
  <si>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</si>
  <si>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</si>
  <si>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</si>
  <si>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</si>
  <si>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</si>
  <si>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</si>
  <si>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</si>
  <si>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</si>
  <si>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</si>
  <si>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</si>
  <si>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</si>
  <si>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</si>
  <si>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</si>
  <si>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</si>
  <si>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</si>
  <si>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</si>
  <si>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</si>
  <si>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</si>
  <si>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</si>
  <si>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</si>
  <si>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</si>
  <si>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</si>
  <si>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</si>
  <si>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</si>
  <si>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</si>
  <si>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</si>
  <si>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</si>
  <si>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</si>
  <si>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</si>
  <si>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</si>
  <si>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</si>
  <si>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</si>
  <si>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</si>
  <si>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</si>
  <si>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</si>
  <si>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</si>
  <si>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</si>
  <si>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</si>
  <si>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</si>
  <si>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</si>
  <si>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</si>
  <si>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</si>
  <si>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</si>
  <si>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</si>
  <si>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</si>
  <si>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</si>
  <si>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</si>
  <si>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</si>
  <si>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</si>
  <si>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</si>
  <si>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</si>
  <si>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</si>
  <si>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</si>
  <si>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</si>
  <si>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</si>
  <si>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</si>
  <si>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</si>
  <si>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</si>
  <si>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</si>
  <si>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</si>
  <si>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</si>
  <si>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</si>
  <si>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</si>
  <si>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</si>
  <si>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</si>
  <si>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</si>
  <si>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</si>
  <si>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</si>
  <si>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</si>
  <si>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</si>
  <si>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</si>
  <si>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</si>
  <si>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</si>
  <si>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</si>
  <si>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</si>
  <si>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</si>
  <si>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</si>
  <si>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</si>
  <si>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</si>
  <si>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</si>
  <si>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</si>
  <si>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</si>
  <si>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</si>
  <si>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</si>
  <si>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</si>
  <si>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</si>
  <si>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</si>
  <si>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</si>
  <si>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</si>
  <si>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</si>
  <si>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</si>
  <si>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</si>
  <si>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</si>
  <si>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</si>
  <si>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</si>
  <si>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</si>
  <si>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</si>
  <si>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</si>
  <si>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</si>
  <si>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</si>
  <si>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</si>
  <si>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</si>
  <si>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</si>
  <si>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</si>
  <si>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</si>
  <si>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</si>
  <si>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</si>
  <si>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</si>
  <si>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</si>
  <si>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</si>
  <si>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</si>
  <si>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</si>
  <si>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</si>
  <si>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</si>
  <si>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</si>
  <si>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</si>
  <si>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</si>
  <si>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</si>
  <si>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</si>
  <si>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</si>
  <si>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</si>
  <si>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</si>
  <si>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</si>
  <si>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</si>
  <si>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</si>
  <si>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</si>
  <si>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</si>
  <si>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</si>
  <si>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</si>
  <si>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</si>
  <si>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</si>
  <si>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</si>
  <si>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</si>
  <si>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</si>
  <si>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</si>
  <si>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</si>
  <si>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</si>
  <si>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</si>
  <si>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</si>
  <si>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</si>
  <si>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</si>
  <si>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</si>
  <si>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</si>
  <si>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</si>
  <si>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</si>
  <si>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</si>
  <si>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</si>
  <si>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</si>
  <si>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</si>
  <si>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</si>
  <si>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</si>
  <si>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</si>
  <si>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</si>
  <si>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</si>
  <si>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</si>
  <si>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</si>
  <si>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</si>
  <si>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</si>
  <si>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</si>
  <si>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</si>
  <si>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</si>
  <si>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</si>
  <si>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</si>
  <si>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</si>
  <si>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</si>
  <si>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</si>
  <si>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</si>
  <si>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</si>
  <si>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</si>
  <si>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</si>
  <si>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</si>
  <si>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</si>
  <si>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</si>
  <si>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</si>
  <si>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</si>
  <si>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</si>
  <si>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</si>
  <si>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</si>
  <si>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</si>
  <si>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</si>
  <si>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</si>
  <si>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COLUMBIA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</si>
</sst>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107</v>
      </c>
      <c r="C2" s="21">
        <v>107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227909.02+1047.53</f>
        <v>228956.55</v>
      </c>
      <c r="G9" s="18"/>
      <c r="H9" s="18"/>
      <c r="I9" s="18"/>
      <c r="J9" s="67">
        <f>SUM(I439)</f>
        <v>183731.16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351.77</v>
      </c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229308.31999999998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183731.16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183731.16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340408.45+1222995-1334095.13</f>
        <v>229308.32000000007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229308.32000000007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183731.16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229308.32000000007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183731.16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682794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682794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205.03</v>
      </c>
      <c r="G96" s="18"/>
      <c r="H96" s="18"/>
      <c r="I96" s="18"/>
      <c r="J96" s="18">
        <v>265.22000000000003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/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/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205.03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265.22000000000003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682999.03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265.22000000000003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373283.77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158809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532092.77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3276.09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281.60000000000002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3557.69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535650.46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4345.51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4345.51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4345.51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15000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15000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15000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1222995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15265.22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>
        <v>668682.49</v>
      </c>
      <c r="I197" s="18"/>
      <c r="J197" s="18"/>
      <c r="K197" s="18"/>
      <c r="L197" s="19">
        <f>SUM(F197:K197)</f>
        <v>668682.49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>
        <v>32743.97</v>
      </c>
      <c r="I198" s="18"/>
      <c r="J198" s="18"/>
      <c r="K198" s="18"/>
      <c r="L198" s="19">
        <f>SUM(F198:K198)</f>
        <v>32743.97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>
        <v>226.12</v>
      </c>
      <c r="H202" s="18">
        <f>4696.25+19664.92+23105.88</f>
        <v>47467.05</v>
      </c>
      <c r="I202" s="18"/>
      <c r="J202" s="18"/>
      <c r="K202" s="18"/>
      <c r="L202" s="19">
        <f t="shared" ref="L202:L208" si="0">SUM(F202:K202)</f>
        <v>47693.170000000006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744</v>
      </c>
      <c r="G204" s="18">
        <v>163.69</v>
      </c>
      <c r="H204" s="18">
        <f>37196.6+1182.65</f>
        <v>38379.25</v>
      </c>
      <c r="I204" s="18"/>
      <c r="J204" s="18"/>
      <c r="K204" s="18">
        <v>1498.75</v>
      </c>
      <c r="L204" s="19">
        <f t="shared" si="0"/>
        <v>40785.69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52911.94</v>
      </c>
      <c r="I208" s="18"/>
      <c r="J208" s="18"/>
      <c r="K208" s="18"/>
      <c r="L208" s="19">
        <f t="shared" si="0"/>
        <v>52911.94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744</v>
      </c>
      <c r="G211" s="41">
        <f t="shared" si="1"/>
        <v>389.81</v>
      </c>
      <c r="H211" s="41">
        <f t="shared" si="1"/>
        <v>840184.7</v>
      </c>
      <c r="I211" s="41">
        <f t="shared" si="1"/>
        <v>0</v>
      </c>
      <c r="J211" s="41">
        <f t="shared" si="1"/>
        <v>0</v>
      </c>
      <c r="K211" s="41">
        <f t="shared" si="1"/>
        <v>1498.75</v>
      </c>
      <c r="L211" s="41">
        <f t="shared" si="1"/>
        <v>842817.26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394197.75</v>
      </c>
      <c r="I233" s="18"/>
      <c r="J233" s="18"/>
      <c r="K233" s="18"/>
      <c r="L233" s="19">
        <f>SUM(F233:K233)</f>
        <v>394197.75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14919</v>
      </c>
      <c r="I234" s="18"/>
      <c r="J234" s="18"/>
      <c r="K234" s="18"/>
      <c r="L234" s="19">
        <f>SUM(F234:K234)</f>
        <v>14919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25500</v>
      </c>
      <c r="I235" s="18"/>
      <c r="J235" s="18"/>
      <c r="K235" s="18"/>
      <c r="L235" s="19">
        <f>SUM(F235:K235)</f>
        <v>25500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>
        <v>21.35</v>
      </c>
      <c r="H238" s="18">
        <v>3038.35</v>
      </c>
      <c r="I238" s="18"/>
      <c r="J238" s="18"/>
      <c r="K238" s="18"/>
      <c r="L238" s="19">
        <f t="shared" ref="L238:L244" si="4">SUM(F238:K238)</f>
        <v>3059.7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456</v>
      </c>
      <c r="G240" s="18">
        <v>80.64</v>
      </c>
      <c r="H240" s="18">
        <f>15921.28+506.85</f>
        <v>16428.13</v>
      </c>
      <c r="I240" s="18"/>
      <c r="J240" s="18"/>
      <c r="K240" s="18">
        <v>671.61</v>
      </c>
      <c r="L240" s="19">
        <f t="shared" si="4"/>
        <v>17636.38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20965.04</v>
      </c>
      <c r="I244" s="18"/>
      <c r="J244" s="18"/>
      <c r="K244" s="18"/>
      <c r="L244" s="19">
        <f t="shared" si="4"/>
        <v>20965.04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456</v>
      </c>
      <c r="G247" s="41">
        <f t="shared" si="5"/>
        <v>101.99000000000001</v>
      </c>
      <c r="H247" s="41">
        <f t="shared" si="5"/>
        <v>475048.26999999996</v>
      </c>
      <c r="I247" s="41">
        <f t="shared" si="5"/>
        <v>0</v>
      </c>
      <c r="J247" s="41">
        <f t="shared" si="5"/>
        <v>0</v>
      </c>
      <c r="K247" s="41">
        <f t="shared" si="5"/>
        <v>671.61</v>
      </c>
      <c r="L247" s="41">
        <f t="shared" si="5"/>
        <v>476277.87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1200</v>
      </c>
      <c r="G257" s="41">
        <f t="shared" si="8"/>
        <v>491.8</v>
      </c>
      <c r="H257" s="41">
        <f t="shared" si="8"/>
        <v>1315232.97</v>
      </c>
      <c r="I257" s="41">
        <f t="shared" si="8"/>
        <v>0</v>
      </c>
      <c r="J257" s="41">
        <f t="shared" si="8"/>
        <v>0</v>
      </c>
      <c r="K257" s="41">
        <f t="shared" si="8"/>
        <v>2170.36</v>
      </c>
      <c r="L257" s="41">
        <f t="shared" si="8"/>
        <v>1319095.1299999999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15000</v>
      </c>
      <c r="L266" s="19">
        <f t="shared" si="9"/>
        <v>15000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15000</v>
      </c>
      <c r="L270" s="41">
        <f t="shared" si="9"/>
        <v>15000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1200</v>
      </c>
      <c r="G271" s="42">
        <f t="shared" si="11"/>
        <v>491.8</v>
      </c>
      <c r="H271" s="42">
        <f t="shared" si="11"/>
        <v>1315232.97</v>
      </c>
      <c r="I271" s="42">
        <f t="shared" si="11"/>
        <v>0</v>
      </c>
      <c r="J271" s="42">
        <f t="shared" si="11"/>
        <v>0</v>
      </c>
      <c r="K271" s="42">
        <f t="shared" si="11"/>
        <v>17170.36</v>
      </c>
      <c r="L271" s="42">
        <f t="shared" si="11"/>
        <v>1334095.1299999999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>
        <v>15000</v>
      </c>
      <c r="H398" s="18">
        <v>265.22000000000003</v>
      </c>
      <c r="I398" s="18"/>
      <c r="J398" s="24" t="s">
        <v>288</v>
      </c>
      <c r="K398" s="24" t="s">
        <v>288</v>
      </c>
      <c r="L398" s="56">
        <f t="shared" si="26"/>
        <v>15265.22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15000</v>
      </c>
      <c r="H401" s="47">
        <f>SUM(H395:H400)</f>
        <v>265.22000000000003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15265.22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15000</v>
      </c>
      <c r="H408" s="47">
        <f>H393+H401+H407</f>
        <v>265.22000000000003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15265.22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v>183731.16</v>
      </c>
      <c r="H439" s="18"/>
      <c r="I439" s="56">
        <f t="shared" ref="I439:I445" si="33">SUM(F439:H439)</f>
        <v>183731.16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183731.16</v>
      </c>
      <c r="H446" s="13">
        <f>SUM(H439:H445)</f>
        <v>0</v>
      </c>
      <c r="I446" s="13">
        <f>SUM(I439:I445)</f>
        <v>183731.16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183731.16</v>
      </c>
      <c r="H459" s="18"/>
      <c r="I459" s="56">
        <f t="shared" si="34"/>
        <v>183731.16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183731.16</v>
      </c>
      <c r="H460" s="83">
        <f>SUM(H454:H459)</f>
        <v>0</v>
      </c>
      <c r="I460" s="83">
        <f>SUM(I454:I459)</f>
        <v>183731.16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183731.16</v>
      </c>
      <c r="H461" s="42">
        <f>H452+H460</f>
        <v>0</v>
      </c>
      <c r="I461" s="42">
        <f>I452+I460</f>
        <v>183731.16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340408.45</v>
      </c>
      <c r="G465" s="18"/>
      <c r="H465" s="18"/>
      <c r="I465" s="18"/>
      <c r="J465" s="18">
        <v>168465.94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1222995</v>
      </c>
      <c r="G468" s="18"/>
      <c r="H468" s="18"/>
      <c r="I468" s="18"/>
      <c r="J468" s="18">
        <v>15265.22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1222995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15265.22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1334095.1299999999</v>
      </c>
      <c r="G472" s="18"/>
      <c r="H472" s="18"/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1334095.1299999999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229308.32000000007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183731.16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>
        <f>23554.34+9189.63</f>
        <v>32743.97</v>
      </c>
      <c r="I521" s="18"/>
      <c r="J521" s="18"/>
      <c r="K521" s="18"/>
      <c r="L521" s="88">
        <f>SUM(F521:K521)</f>
        <v>32743.97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14919</v>
      </c>
      <c r="I523" s="18"/>
      <c r="J523" s="18"/>
      <c r="K523" s="18"/>
      <c r="L523" s="88">
        <f>SUM(F523:K523)</f>
        <v>14919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47662.97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47662.97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>
        <v>153.29</v>
      </c>
      <c r="H526" s="18">
        <v>23105.88</v>
      </c>
      <c r="I526" s="18"/>
      <c r="J526" s="18"/>
      <c r="K526" s="18"/>
      <c r="L526" s="88">
        <f>SUM(F526:K526)</f>
        <v>23259.170000000002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>
        <v>21.35</v>
      </c>
      <c r="H528" s="18">
        <v>3038.35</v>
      </c>
      <c r="I528" s="18"/>
      <c r="J528" s="18"/>
      <c r="K528" s="18"/>
      <c r="L528" s="88">
        <f>SUM(F528:K528)</f>
        <v>3059.7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174.64</v>
      </c>
      <c r="H529" s="89">
        <f t="shared" si="37"/>
        <v>26144.23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26318.870000000003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1854.53</v>
      </c>
      <c r="I531" s="18"/>
      <c r="J531" s="18"/>
      <c r="K531" s="18"/>
      <c r="L531" s="88">
        <f>SUM(F531:K531)</f>
        <v>1854.53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v>794.8</v>
      </c>
      <c r="I533" s="18"/>
      <c r="J533" s="18"/>
      <c r="K533" s="18"/>
      <c r="L533" s="88">
        <f>SUM(F533:K533)</f>
        <v>794.8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2649.33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2649.33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7882.04</v>
      </c>
      <c r="I541" s="18"/>
      <c r="J541" s="18"/>
      <c r="K541" s="18"/>
      <c r="L541" s="88">
        <f>SUM(F541:K541)</f>
        <v>7882.04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1666.54</v>
      </c>
      <c r="I543" s="18"/>
      <c r="J543" s="18"/>
      <c r="K543" s="18"/>
      <c r="L543" s="88">
        <f>SUM(F543:K543)</f>
        <v>1666.54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9548.58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9548.58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0</v>
      </c>
      <c r="G545" s="89">
        <f t="shared" ref="G545:L545" si="41">G524+G529+G534+G539+G544</f>
        <v>174.64</v>
      </c>
      <c r="H545" s="89">
        <f t="shared" si="41"/>
        <v>86005.11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86179.75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32743.97</v>
      </c>
      <c r="G549" s="87">
        <f>L526</f>
        <v>23259.170000000002</v>
      </c>
      <c r="H549" s="87">
        <f>L531</f>
        <v>1854.53</v>
      </c>
      <c r="I549" s="87">
        <f>L536</f>
        <v>0</v>
      </c>
      <c r="J549" s="87">
        <f>L541</f>
        <v>7882.04</v>
      </c>
      <c r="K549" s="87">
        <f>SUM(F549:J549)</f>
        <v>65739.709999999992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14919</v>
      </c>
      <c r="G551" s="87">
        <f>L528</f>
        <v>3059.7</v>
      </c>
      <c r="H551" s="87">
        <f>L533</f>
        <v>794.8</v>
      </c>
      <c r="I551" s="87">
        <f>L538</f>
        <v>0</v>
      </c>
      <c r="J551" s="87">
        <f>L543</f>
        <v>1666.54</v>
      </c>
      <c r="K551" s="87">
        <f>SUM(F551:J551)</f>
        <v>20440.04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47662.97</v>
      </c>
      <c r="G552" s="89">
        <f t="shared" si="42"/>
        <v>26318.870000000003</v>
      </c>
      <c r="H552" s="89">
        <f t="shared" si="42"/>
        <v>2649.33</v>
      </c>
      <c r="I552" s="89">
        <f t="shared" si="42"/>
        <v>0</v>
      </c>
      <c r="J552" s="89">
        <f t="shared" si="42"/>
        <v>9548.58</v>
      </c>
      <c r="K552" s="89">
        <f t="shared" si="42"/>
        <v>86179.75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668682.49</v>
      </c>
      <c r="G575" s="18"/>
      <c r="H575" s="18">
        <v>394197.75</v>
      </c>
      <c r="I575" s="87">
        <f>SUM(F575:H575)</f>
        <v>1062880.24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>
        <v>25500</v>
      </c>
      <c r="I576" s="87">
        <f t="shared" ref="I576:I587" si="47">SUM(F576:H576)</f>
        <v>25500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45029.9</v>
      </c>
      <c r="I591" s="18"/>
      <c r="J591" s="18">
        <v>19298.5</v>
      </c>
      <c r="K591" s="104">
        <f t="shared" ref="K591:K597" si="48">SUM(H591:J591)</f>
        <v>64328.4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7882.04</v>
      </c>
      <c r="I592" s="18"/>
      <c r="J592" s="18"/>
      <c r="K592" s="104">
        <f t="shared" si="48"/>
        <v>7882.04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1666.54</v>
      </c>
      <c r="K593" s="104">
        <f t="shared" si="48"/>
        <v>1666.54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52911.94</v>
      </c>
      <c r="I598" s="108">
        <f>SUM(I591:I597)</f>
        <v>0</v>
      </c>
      <c r="J598" s="108">
        <f>SUM(J591:J597)</f>
        <v>20965.04</v>
      </c>
      <c r="K598" s="108">
        <f>SUM(K591:K597)</f>
        <v>73876.98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229308.31999999998</v>
      </c>
      <c r="H617" s="109">
        <f>SUM(F52)</f>
        <v>229308.32000000007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183731.16</v>
      </c>
      <c r="H621" s="109">
        <f>SUM(J52)</f>
        <v>183731.16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229308.32000000007</v>
      </c>
      <c r="H622" s="109">
        <f>F476</f>
        <v>229308.32000000007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183731.16</v>
      </c>
      <c r="H626" s="109">
        <f>J476</f>
        <v>183731.16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1222995</v>
      </c>
      <c r="H627" s="104">
        <f>SUM(F468)</f>
        <v>1222995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15265.22</v>
      </c>
      <c r="H631" s="104">
        <f>SUM(J468)</f>
        <v>15265.22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1334095.1299999999</v>
      </c>
      <c r="H632" s="104">
        <f>SUM(F472)</f>
        <v>1334095.1299999999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15265.22</v>
      </c>
      <c r="H637" s="164">
        <f>SUM(J468)</f>
        <v>15265.22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183731.16</v>
      </c>
      <c r="H640" s="104">
        <f>SUM(G461)</f>
        <v>183731.16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183731.16</v>
      </c>
      <c r="H642" s="104">
        <f>SUM(I461)</f>
        <v>183731.16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265.22000000000003</v>
      </c>
      <c r="H644" s="104">
        <f>H408</f>
        <v>265.22000000000003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15000</v>
      </c>
      <c r="H645" s="104">
        <f>G408</f>
        <v>15000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15265.22</v>
      </c>
      <c r="H646" s="104">
        <f>L408</f>
        <v>15265.22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73876.98</v>
      </c>
      <c r="H647" s="104">
        <f>L208+L226+L244</f>
        <v>73876.98000000001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52911.94</v>
      </c>
      <c r="H649" s="104">
        <f>H598</f>
        <v>52911.94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20965.04</v>
      </c>
      <c r="H651" s="104">
        <f>J598</f>
        <v>20965.04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15000</v>
      </c>
      <c r="H655" s="104">
        <f>K266+K347</f>
        <v>15000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842817.26</v>
      </c>
      <c r="G660" s="19">
        <f>(L229+L309+L359)</f>
        <v>0</v>
      </c>
      <c r="H660" s="19">
        <f>(L247+L328+L360)</f>
        <v>476277.87</v>
      </c>
      <c r="I660" s="19">
        <f>SUM(F660:H660)</f>
        <v>1319095.1299999999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52911.94</v>
      </c>
      <c r="G662" s="19">
        <f>(L226+L306)-(J226+J306)</f>
        <v>0</v>
      </c>
      <c r="H662" s="19">
        <f>(L244+L325)-(J244+J325)</f>
        <v>20965.04</v>
      </c>
      <c r="I662" s="19">
        <f>SUM(F662:H662)</f>
        <v>73876.98000000001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668682.49</v>
      </c>
      <c r="G663" s="199">
        <f>SUM(G575:G587)+SUM(I602:I604)+L612</f>
        <v>0</v>
      </c>
      <c r="H663" s="199">
        <f>SUM(H575:H587)+SUM(J602:J604)+L613</f>
        <v>419697.75</v>
      </c>
      <c r="I663" s="19">
        <f>SUM(F663:H663)</f>
        <v>1088380.24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121222.83000000007</v>
      </c>
      <c r="G664" s="19">
        <f>G660-SUM(G661:G663)</f>
        <v>0</v>
      </c>
      <c r="H664" s="19">
        <f>H660-SUM(H661:H663)</f>
        <v>35615.080000000016</v>
      </c>
      <c r="I664" s="19">
        <f>I660-SUM(I661:I663)</f>
        <v>156837.90999999992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-121222.83</v>
      </c>
      <c r="G669" s="18"/>
      <c r="H669" s="18">
        <v>-35615.08</v>
      </c>
      <c r="I669" s="19">
        <f>SUM(F669:H669)</f>
        <v>-156837.91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COLUMBIA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778</v>
      </c>
      <c r="B10" s="240"/>
      <c r="C10" s="240"/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778</v>
      </c>
      <c r="B19" s="240"/>
      <c r="C19" s="240"/>
    </row>
    <row r="20" spans="1:3" x14ac:dyDescent="0.2">
      <c r="A20" t="s">
        <v>779</v>
      </c>
      <c r="B20" s="240"/>
      <c r="C20" s="240"/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COLUMBIA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1136043.21</v>
      </c>
      <c r="D5" s="20">
        <f>SUM('DOE25'!L197:L200)+SUM('DOE25'!L215:L218)+SUM('DOE25'!L233:L236)-F5-G5</f>
        <v>1136043.21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50752.87</v>
      </c>
      <c r="D6" s="20">
        <f>'DOE25'!L202+'DOE25'!L220+'DOE25'!L238-F6-G6</f>
        <v>50752.87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33083.51</v>
      </c>
      <c r="D8" s="243"/>
      <c r="E8" s="20">
        <f>'DOE25'!L204+'DOE25'!L222+'DOE25'!L240-F8-G8-D9-D11</f>
        <v>30913.150000000005</v>
      </c>
      <c r="F8" s="255">
        <f>'DOE25'!J204+'DOE25'!J222+'DOE25'!J240</f>
        <v>0</v>
      </c>
      <c r="G8" s="53">
        <f>'DOE25'!K204+'DOE25'!K222+'DOE25'!K240</f>
        <v>2170.36</v>
      </c>
      <c r="H8" s="259"/>
    </row>
    <row r="9" spans="1:9" x14ac:dyDescent="0.2">
      <c r="A9" s="32">
        <v>2310</v>
      </c>
      <c r="B9" t="s">
        <v>817</v>
      </c>
      <c r="C9" s="245">
        <f t="shared" si="0"/>
        <v>7480.83</v>
      </c>
      <c r="D9" s="244">
        <v>7480.83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4300</v>
      </c>
      <c r="D10" s="243"/>
      <c r="E10" s="244">
        <v>4300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17857.73</v>
      </c>
      <c r="D11" s="244">
        <v>17857.73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73876.98000000001</v>
      </c>
      <c r="D15" s="20">
        <f>'DOE25'!L208+'DOE25'!L226+'DOE25'!L244-F15-G15</f>
        <v>73876.98000000001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1286011.6200000001</v>
      </c>
      <c r="E33" s="246">
        <f>SUM(E5:E31)</f>
        <v>35213.150000000009</v>
      </c>
      <c r="F33" s="246">
        <f>SUM(F5:F31)</f>
        <v>0</v>
      </c>
      <c r="G33" s="246">
        <f>SUM(G5:G31)</f>
        <v>2170.36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35213.150000000009</v>
      </c>
      <c r="E35" s="249"/>
    </row>
    <row r="36" spans="2:8" ht="12" thickTop="1" x14ac:dyDescent="0.2">
      <c r="B36" t="s">
        <v>814</v>
      </c>
      <c r="D36" s="20">
        <f>D33</f>
        <v>1286011.6200000001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COLUMBIA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228956.55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183731.16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351.77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229308.31999999998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183731.16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183731.16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229308.32000000007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229308.32000000007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183731.16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229308.32000000007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183731.16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682794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205.03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265.22000000000003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205.03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265.22000000000003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682999.03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265.22000000000003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373283.77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158809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532092.77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3557.69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3557.69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535650.46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4345.51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4345.51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15000</v>
      </c>
    </row>
    <row r="104" spans="1:7" ht="12.75" thickTop="1" thickBot="1" x14ac:dyDescent="0.25">
      <c r="A104" s="33" t="s">
        <v>764</v>
      </c>
      <c r="C104" s="86">
        <f>C63+C81+C91+C103</f>
        <v>1222995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15265.22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1062880.24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47662.97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25500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1136043.21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50752.87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58422.070000000007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73876.98000000001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0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183051.92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15265.22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-265.21999999999935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15000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1334095.1299999999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COLUMBIA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1062880</v>
      </c>
      <c r="D10" s="182">
        <f>ROUND((C10/$C$28)*100,1)</f>
        <v>80.599999999999994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47663</v>
      </c>
      <c r="D11" s="182">
        <f>ROUND((C11/$C$28)*100,1)</f>
        <v>3.6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25500</v>
      </c>
      <c r="D12" s="182">
        <f>ROUND((C12/$C$28)*100,1)</f>
        <v>1.9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50753</v>
      </c>
      <c r="D15" s="182">
        <f t="shared" ref="D15:D27" si="0">ROUND((C15/$C$28)*100,1)</f>
        <v>3.8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58422</v>
      </c>
      <c r="D17" s="182">
        <f t="shared" si="0"/>
        <v>4.4000000000000004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73877</v>
      </c>
      <c r="D21" s="182">
        <f t="shared" si="0"/>
        <v>5.6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722</v>
      </c>
      <c r="C28" s="180">
        <f>SUM(C10:C27)</f>
        <v>1319095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1319095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682794</v>
      </c>
      <c r="D35" s="182">
        <f t="shared" ref="D35:D40" si="1">ROUND((C35/$C$41)*100,1)</f>
        <v>55.8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470.25</v>
      </c>
      <c r="D36" s="182">
        <f t="shared" si="1"/>
        <v>0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532093</v>
      </c>
      <c r="D37" s="182">
        <f t="shared" si="1"/>
        <v>43.5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3558</v>
      </c>
      <c r="D38" s="182">
        <f t="shared" si="1"/>
        <v>0.3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4346</v>
      </c>
      <c r="D39" s="182">
        <f t="shared" si="1"/>
        <v>0.4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1223261.25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COLUMBIA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2017-06-15T14:49:11Z</cp:lastPrinted>
  <dcterms:created xsi:type="dcterms:W3CDTF">1997-12-04T19:04:30Z</dcterms:created>
  <dcterms:modified xsi:type="dcterms:W3CDTF">2017-11-29T17:13:30Z</dcterms:modified>
</cp:coreProperties>
</file>