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 iterateDelta="4.1486142249243762E-27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C11" i="10" s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C16" i="10" s="1"/>
  <c r="L302" i="1"/>
  <c r="L303" i="1"/>
  <c r="L304" i="1"/>
  <c r="L305" i="1"/>
  <c r="C20" i="10" s="1"/>
  <c r="L306" i="1"/>
  <c r="L307" i="1"/>
  <c r="L314" i="1"/>
  <c r="L315" i="1"/>
  <c r="L316" i="1"/>
  <c r="L317" i="1"/>
  <c r="C13" i="10" s="1"/>
  <c r="L319" i="1"/>
  <c r="L320" i="1"/>
  <c r="L321" i="1"/>
  <c r="L322" i="1"/>
  <c r="C18" i="10" s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0" i="10"/>
  <c r="C12" i="10"/>
  <c r="C15" i="10"/>
  <c r="C17" i="10"/>
  <c r="C19" i="10"/>
  <c r="L250" i="1"/>
  <c r="L332" i="1"/>
  <c r="L254" i="1"/>
  <c r="C25" i="10"/>
  <c r="L268" i="1"/>
  <c r="L269" i="1"/>
  <c r="L349" i="1"/>
  <c r="L350" i="1"/>
  <c r="I665" i="1"/>
  <c r="I670" i="1"/>
  <c r="L229" i="1"/>
  <c r="L247" i="1"/>
  <c r="F661" i="1"/>
  <c r="G661" i="1"/>
  <c r="H661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J552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C62" i="2" s="1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0" i="2"/>
  <c r="E110" i="2"/>
  <c r="C111" i="2"/>
  <c r="E111" i="2"/>
  <c r="C112" i="2"/>
  <c r="E112" i="2"/>
  <c r="C113" i="2"/>
  <c r="E113" i="2"/>
  <c r="C114" i="2"/>
  <c r="E114" i="2"/>
  <c r="C115" i="2"/>
  <c r="D115" i="2"/>
  <c r="F115" i="2"/>
  <c r="G115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D145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 s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I446" i="1"/>
  <c r="G642" i="1" s="1"/>
  <c r="F452" i="1"/>
  <c r="G452" i="1"/>
  <c r="G461" i="1" s="1"/>
  <c r="H640" i="1" s="1"/>
  <c r="H452" i="1"/>
  <c r="I452" i="1"/>
  <c r="F460" i="1"/>
  <c r="G460" i="1"/>
  <c r="H460" i="1"/>
  <c r="F461" i="1"/>
  <c r="H461" i="1"/>
  <c r="F470" i="1"/>
  <c r="G470" i="1"/>
  <c r="H470" i="1"/>
  <c r="I470" i="1"/>
  <c r="J470" i="1"/>
  <c r="F474" i="1"/>
  <c r="F476" i="1" s="1"/>
  <c r="H622" i="1" s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H545" i="1" s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J639" i="1" s="1"/>
  <c r="G641" i="1"/>
  <c r="H641" i="1"/>
  <c r="G643" i="1"/>
  <c r="H643" i="1"/>
  <c r="J643" i="1" s="1"/>
  <c r="G644" i="1"/>
  <c r="H644" i="1"/>
  <c r="J644" i="1" s="1"/>
  <c r="G645" i="1"/>
  <c r="H645" i="1"/>
  <c r="G650" i="1"/>
  <c r="G651" i="1"/>
  <c r="G652" i="1"/>
  <c r="H652" i="1"/>
  <c r="G653" i="1"/>
  <c r="H653" i="1"/>
  <c r="G654" i="1"/>
  <c r="H654" i="1"/>
  <c r="H655" i="1"/>
  <c r="F192" i="1"/>
  <c r="L256" i="1"/>
  <c r="K257" i="1"/>
  <c r="K271" i="1" s="1"/>
  <c r="I257" i="1"/>
  <c r="I271" i="1" s="1"/>
  <c r="G257" i="1"/>
  <c r="G271" i="1" s="1"/>
  <c r="G164" i="2"/>
  <c r="C18" i="2"/>
  <c r="C26" i="10"/>
  <c r="L328" i="1"/>
  <c r="H660" i="1" s="1"/>
  <c r="L351" i="1"/>
  <c r="L290" i="1"/>
  <c r="A31" i="12"/>
  <c r="C70" i="2"/>
  <c r="A40" i="12"/>
  <c r="D12" i="13"/>
  <c r="C12" i="13" s="1"/>
  <c r="D62" i="2"/>
  <c r="D63" i="2" s="1"/>
  <c r="D18" i="13"/>
  <c r="C18" i="13" s="1"/>
  <c r="D7" i="13"/>
  <c r="C7" i="13" s="1"/>
  <c r="D18" i="2"/>
  <c r="D17" i="13"/>
  <c r="C17" i="13" s="1"/>
  <c r="D6" i="13"/>
  <c r="C6" i="13" s="1"/>
  <c r="E8" i="13"/>
  <c r="C8" i="13" s="1"/>
  <c r="C91" i="2"/>
  <c r="F78" i="2"/>
  <c r="F81" i="2" s="1"/>
  <c r="D31" i="2"/>
  <c r="C78" i="2"/>
  <c r="D50" i="2"/>
  <c r="G157" i="2"/>
  <c r="F18" i="2"/>
  <c r="G161" i="2"/>
  <c r="G156" i="2"/>
  <c r="E115" i="2"/>
  <c r="E103" i="2"/>
  <c r="D91" i="2"/>
  <c r="E62" i="2"/>
  <c r="E63" i="2" s="1"/>
  <c r="E31" i="2"/>
  <c r="G62" i="2"/>
  <c r="D29" i="13"/>
  <c r="C29" i="13" s="1"/>
  <c r="D19" i="13"/>
  <c r="C19" i="13" s="1"/>
  <c r="D14" i="13"/>
  <c r="C14" i="13" s="1"/>
  <c r="E13" i="13"/>
  <c r="C13" i="13" s="1"/>
  <c r="E78" i="2"/>
  <c r="E81" i="2" s="1"/>
  <c r="L427" i="1"/>
  <c r="J257" i="1"/>
  <c r="J271" i="1" s="1"/>
  <c r="H112" i="1"/>
  <c r="F112" i="1"/>
  <c r="J641" i="1"/>
  <c r="K605" i="1"/>
  <c r="G648" i="1" s="1"/>
  <c r="J571" i="1"/>
  <c r="K571" i="1"/>
  <c r="L433" i="1"/>
  <c r="L419" i="1"/>
  <c r="D81" i="2"/>
  <c r="I169" i="1"/>
  <c r="H169" i="1"/>
  <c r="G552" i="1"/>
  <c r="H476" i="1"/>
  <c r="H624" i="1" s="1"/>
  <c r="J624" i="1" s="1"/>
  <c r="I476" i="1"/>
  <c r="H625" i="1" s="1"/>
  <c r="J625" i="1" s="1"/>
  <c r="G476" i="1"/>
  <c r="H623" i="1" s="1"/>
  <c r="J623" i="1" s="1"/>
  <c r="G338" i="1"/>
  <c r="G352" i="1" s="1"/>
  <c r="F169" i="1"/>
  <c r="J140" i="1"/>
  <c r="F571" i="1"/>
  <c r="I552" i="1"/>
  <c r="K549" i="1"/>
  <c r="G22" i="2"/>
  <c r="K598" i="1"/>
  <c r="G647" i="1" s="1"/>
  <c r="K545" i="1"/>
  <c r="H552" i="1"/>
  <c r="C29" i="10"/>
  <c r="I661" i="1"/>
  <c r="H140" i="1"/>
  <c r="L393" i="1"/>
  <c r="C138" i="2" s="1"/>
  <c r="A13" i="12"/>
  <c r="F22" i="13"/>
  <c r="H25" i="13"/>
  <c r="C25" i="13" s="1"/>
  <c r="J651" i="1"/>
  <c r="J634" i="1"/>
  <c r="H571" i="1"/>
  <c r="L560" i="1"/>
  <c r="J545" i="1"/>
  <c r="H338" i="1"/>
  <c r="H352" i="1" s="1"/>
  <c r="F338" i="1"/>
  <c r="F352" i="1" s="1"/>
  <c r="G192" i="1"/>
  <c r="H192" i="1"/>
  <c r="E128" i="2"/>
  <c r="F552" i="1"/>
  <c r="L309" i="1"/>
  <c r="D5" i="13"/>
  <c r="C5" i="13" s="1"/>
  <c r="E16" i="13"/>
  <c r="E33" i="13" s="1"/>
  <c r="D35" i="13" s="1"/>
  <c r="J655" i="1"/>
  <c r="J645" i="1"/>
  <c r="L570" i="1"/>
  <c r="I571" i="1"/>
  <c r="I545" i="1"/>
  <c r="J636" i="1"/>
  <c r="G36" i="2"/>
  <c r="L565" i="1"/>
  <c r="G545" i="1"/>
  <c r="K551" i="1"/>
  <c r="C22" i="13"/>
  <c r="C16" i="13"/>
  <c r="H33" i="13"/>
  <c r="L362" i="1" l="1"/>
  <c r="J622" i="1"/>
  <c r="C81" i="2"/>
  <c r="J476" i="1"/>
  <c r="H626" i="1" s="1"/>
  <c r="L401" i="1"/>
  <c r="C139" i="2" s="1"/>
  <c r="H257" i="1"/>
  <c r="H271" i="1" s="1"/>
  <c r="I460" i="1"/>
  <c r="I461" i="1" s="1"/>
  <c r="H642" i="1" s="1"/>
  <c r="J642" i="1" s="1"/>
  <c r="J640" i="1"/>
  <c r="J617" i="1"/>
  <c r="K550" i="1"/>
  <c r="K552" i="1" s="1"/>
  <c r="L544" i="1"/>
  <c r="L545" i="1" s="1"/>
  <c r="H664" i="1"/>
  <c r="H647" i="1"/>
  <c r="L211" i="1"/>
  <c r="D15" i="13"/>
  <c r="C15" i="13" s="1"/>
  <c r="F662" i="1"/>
  <c r="I662" i="1" s="1"/>
  <c r="C35" i="10"/>
  <c r="C63" i="2"/>
  <c r="F660" i="1"/>
  <c r="F664" i="1" s="1"/>
  <c r="L257" i="1"/>
  <c r="L271" i="1" s="1"/>
  <c r="G632" i="1" s="1"/>
  <c r="C21" i="10"/>
  <c r="C124" i="2"/>
  <c r="C128" i="2" s="1"/>
  <c r="J647" i="1"/>
  <c r="G649" i="1"/>
  <c r="J649" i="1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E145" i="2" s="1"/>
  <c r="F50" i="2"/>
  <c r="F51" i="2" s="1"/>
  <c r="L338" i="1"/>
  <c r="L352" i="1" s="1"/>
  <c r="G633" i="1" s="1"/>
  <c r="J633" i="1" s="1"/>
  <c r="C24" i="10"/>
  <c r="G660" i="1"/>
  <c r="G664" i="1" s="1"/>
  <c r="G31" i="13"/>
  <c r="G33" i="13" s="1"/>
  <c r="I338" i="1"/>
  <c r="I352" i="1" s="1"/>
  <c r="J650" i="1"/>
  <c r="L407" i="1"/>
  <c r="C140" i="2" s="1"/>
  <c r="C141" i="2" s="1"/>
  <c r="C144" i="2" s="1"/>
  <c r="L571" i="1"/>
  <c r="J632" i="1"/>
  <c r="I192" i="1"/>
  <c r="E91" i="2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H667" i="1"/>
  <c r="H672" i="1"/>
  <c r="C6" i="10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667" i="1"/>
  <c r="G672" i="1"/>
  <c r="C5" i="10" s="1"/>
  <c r="G42" i="2"/>
  <c r="J51" i="1"/>
  <c r="G16" i="2"/>
  <c r="J19" i="1"/>
  <c r="G621" i="1" s="1"/>
  <c r="F33" i="13"/>
  <c r="D31" i="13"/>
  <c r="C31" i="13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C104" i="2"/>
  <c r="J652" i="1"/>
  <c r="G571" i="1"/>
  <c r="I434" i="1"/>
  <c r="G434" i="1"/>
  <c r="E104" i="2"/>
  <c r="I663" i="1"/>
  <c r="C27" i="10"/>
  <c r="G635" i="1"/>
  <c r="J635" i="1" s="1"/>
  <c r="L408" i="1" l="1"/>
  <c r="G637" i="1" s="1"/>
  <c r="J637" i="1" s="1"/>
  <c r="I660" i="1"/>
  <c r="C28" i="10"/>
  <c r="D16" i="10" s="1"/>
  <c r="C145" i="2"/>
  <c r="F672" i="1"/>
  <c r="C4" i="10" s="1"/>
  <c r="F667" i="1"/>
  <c r="C51" i="2"/>
  <c r="G631" i="1"/>
  <c r="J631" i="1" s="1"/>
  <c r="I664" i="1"/>
  <c r="I672" i="1" s="1"/>
  <c r="C7" i="10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H646" i="1" l="1"/>
  <c r="J646" i="1" s="1"/>
  <c r="D22" i="10"/>
  <c r="D15" i="10"/>
  <c r="D19" i="10"/>
  <c r="D11" i="10"/>
  <c r="D27" i="10"/>
  <c r="D17" i="10"/>
  <c r="D24" i="10"/>
  <c r="D10" i="10"/>
  <c r="C30" i="10"/>
  <c r="D23" i="10"/>
  <c r="D20" i="10"/>
  <c r="D25" i="10"/>
  <c r="D13" i="10"/>
  <c r="D21" i="10"/>
  <c r="D18" i="10"/>
  <c r="D12" i="10"/>
  <c r="D26" i="10"/>
  <c r="I667" i="1"/>
  <c r="C41" i="10"/>
  <c r="D38" i="10" s="1"/>
  <c r="H656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<sst xmlns="http://schemas.openxmlformats.org/spreadsheetml/2006/main" count="3955" uniqueCount="913">
  <si>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</si>
  <si>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</si>
  <si>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</si>
  <si>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</si>
  <si>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</si>
  <si>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</si>
  <si>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</si>
  <si>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</si>
  <si>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</si>
  <si>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</si>
  <si>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</si>
  <si>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</si>
  <si>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</si>
  <si>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</si>
  <si>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</si>
  <si>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</si>
  <si>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</si>
  <si>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</si>
  <si>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</si>
  <si>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</si>
  <si>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</si>
  <si>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</si>
  <si>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</si>
  <si>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</si>
  <si>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</si>
  <si>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</si>
  <si>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</si>
  <si>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</si>
  <si>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</si>
  <si>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</si>
  <si>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</si>
  <si>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</si>
  <si>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</si>
  <si>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</si>
  <si>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</si>
  <si>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</si>
  <si>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</si>
  <si>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</si>
  <si>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</si>
  <si>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</si>
  <si>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</si>
  <si>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</si>
  <si>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</si>
  <si>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</si>
  <si>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</si>
  <si>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</si>
  <si>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</si>
  <si>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</si>
  <si>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</si>
  <si>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</si>
  <si>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</si>
  <si>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</si>
  <si>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</si>
  <si>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</si>
  <si>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</si>
  <si>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</si>
  <si>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</si>
  <si>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</si>
  <si>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</si>
  <si>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</si>
  <si>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</si>
  <si>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</si>
  <si>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</si>
  <si>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</si>
  <si>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</si>
  <si>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</si>
  <si>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</si>
  <si>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</si>
  <si>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</si>
  <si>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</si>
  <si>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</si>
  <si>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</si>
  <si>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</si>
  <si>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</si>
  <si>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</si>
  <si>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</si>
  <si>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</si>
  <si>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</si>
  <si>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</si>
  <si>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</si>
  <si>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</si>
  <si>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</si>
  <si>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</si>
  <si>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</si>
  <si>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</si>
  <si>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</si>
  <si>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</si>
  <si>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</si>
  <si>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</si>
  <si>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</si>
  <si>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</si>
  <si>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</si>
  <si>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</si>
  <si>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</si>
  <si>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</si>
  <si>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</si>
  <si>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</si>
  <si>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</si>
  <si>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</si>
  <si>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</si>
  <si>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</si>
  <si>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</si>
  <si>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</si>
  <si>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</si>
  <si>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</si>
  <si>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</si>
  <si>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</si>
  <si>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</si>
  <si>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</si>
  <si>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</si>
  <si>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</si>
  <si>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</si>
  <si>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</si>
  <si>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</si>
  <si>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</si>
  <si>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</si>
  <si>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</si>
  <si>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</si>
  <si>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</si>
  <si>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</si>
  <si>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</si>
  <si>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</si>
  <si>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</si>
  <si>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</si>
  <si>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</si>
  <si>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</si>
  <si>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</si>
  <si>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</si>
  <si>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</si>
  <si>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</si>
  <si>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</si>
  <si>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</si>
  <si>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</si>
  <si>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</si>
  <si>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</si>
  <si>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</si>
  <si>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</si>
  <si>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</si>
  <si>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</si>
  <si>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</si>
  <si>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</si>
  <si>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</si>
  <si>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</si>
  <si>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</si>
  <si>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</si>
  <si>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</si>
  <si>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</si>
  <si>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</si>
  <si>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</si>
  <si>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</si>
  <si>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</si>
  <si>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</si>
  <si>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</si>
  <si>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</si>
  <si>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</si>
  <si>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</si>
  <si>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</si>
  <si>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</si>
  <si>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</si>
  <si>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</si>
  <si>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</si>
  <si>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</si>
  <si>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</si>
  <si>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</si>
  <si>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</si>
  <si>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</si>
  <si>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</si>
  <si>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</si>
  <si>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</si>
  <si>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</si>
  <si>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</si>
  <si>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</si>
  <si>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</si>
  <si>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</si>
  <si>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</si>
  <si>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</si>
  <si>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</si>
  <si>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</si>
  <si>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</si>
  <si>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</si>
  <si>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</si>
  <si>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</si>
  <si>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</si>
  <si>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</si>
  <si>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</si>
  <si>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</si>
  <si>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</si>
  <si>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</si>
  <si>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</si>
  <si>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</si>
  <si>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</si>
  <si>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</si>
  <si>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</si>
  <si>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</si>
  <si>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</si>
  <si>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</si>
  <si>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</si>
  <si>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</si>
  <si>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</si>
  <si>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</si>
  <si>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</si>
  <si>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</si>
  <si>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</si>
  <si>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</si>
  <si>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</si>
  <si>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</si>
  <si>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</si>
  <si>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</si>
  <si>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</si>
  <si>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</si>
  <si>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</si>
  <si>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</si>
  <si>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</si>
  <si>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</si>
  <si>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</si>
  <si>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</si>
  <si>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</si>
  <si>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</si>
  <si>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</si>
  <si>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</si>
  <si>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</si>
  <si>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</si>
  <si>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</si>
  <si>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</si>
  <si>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</si>
  <si>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</si>
  <si>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</si>
  <si>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</si>
  <si>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</si>
  <si>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</si>
  <si>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</si>
  <si>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</si>
  <si>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</si>
  <si>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</si>
  <si>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</si>
  <si>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</si>
  <si>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</si>
  <si>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</si>
  <si>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</si>
  <si>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</si>
  <si>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</si>
  <si>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</si>
  <si>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</si>
  <si>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</si>
  <si>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</si>
  <si>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</si>
  <si>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</si>
  <si>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</si>
  <si>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</si>
  <si>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</si>
  <si>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</si>
  <si>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</si>
  <si>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</si>
  <si>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</si>
  <si>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</si>
  <si>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</si>
  <si>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</si>
  <si>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</si>
  <si>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</si>
  <si>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</si>
  <si>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</si>
  <si>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</si>
  <si>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</si>
  <si>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</si>
  <si>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</si>
  <si>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</si>
  <si>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</si>
  <si>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</si>
  <si>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</si>
  <si>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</si>
  <si>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</si>
  <si>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</si>
  <si>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</si>
  <si>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</si>
  <si>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</si>
  <si>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</si>
  <si>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</si>
  <si>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</si>
  <si>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</si>
  <si>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</si>
  <si>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</si>
  <si>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</si>
  <si>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</si>
  <si>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</si>
  <si>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</si>
  <si>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</si>
  <si>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</si>
  <si>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</si>
  <si>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</si>
  <si>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</si>
  <si>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</si>
  <si>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</si>
  <si>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</si>
  <si>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</si>
  <si>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</si>
  <si>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</si>
  <si>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</si>
  <si>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</si>
  <si>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</si>
  <si>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</si>
  <si>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</si>
  <si>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</si>
  <si>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</si>
  <si>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</si>
  <si>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</si>
  <si>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</si>
  <si>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</si>
  <si>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</si>
  <si>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</si>
  <si>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</si>
  <si>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</si>
  <si>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</si>
  <si>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</si>
  <si>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</si>
  <si>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</si>
  <si>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</si>
  <si>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</si>
  <si>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</si>
  <si>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</si>
  <si>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</si>
  <si>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</si>
  <si>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</si>
  <si>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</si>
  <si>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</si>
  <si>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</si>
  <si>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</si>
  <si>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</si>
  <si>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</si>
  <si>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</si>
  <si>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</si>
  <si>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</si>
  <si>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</si>
  <si>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</si>
  <si>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</si>
  <si>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</si>
  <si>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</si>
  <si>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</si>
  <si>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</si>
  <si>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</si>
  <si>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</si>
  <si>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</si>
  <si>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</si>
  <si>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</si>
  <si>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</si>
  <si>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</si>
  <si>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</si>
  <si>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</si>
  <si>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</si>
  <si>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</si>
  <si>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</si>
  <si>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</si>
  <si>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</si>
  <si>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</si>
  <si>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</si>
  <si>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</si>
  <si>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</si>
  <si>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</si>
  <si>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</si>
  <si>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</si>
  <si>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</si>
  <si>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</si>
  <si>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</si>
  <si>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</si>
  <si>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</si>
  <si>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</si>
  <si>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</si>
  <si>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</si>
  <si>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</si>
  <si>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</si>
  <si>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</si>
  <si>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</si>
  <si>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</si>
  <si>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</si>
  <si>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</si>
  <si>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</si>
  <si>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</si>
  <si>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</si>
  <si>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</si>
  <si>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</si>
  <si>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</si>
  <si>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</si>
  <si>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</si>
  <si>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</si>
  <si>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</si>
  <si>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</si>
  <si>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</si>
  <si>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</si>
  <si>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</si>
  <si>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</si>
  <si>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</si>
  <si>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</si>
  <si>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</si>
  <si>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</si>
  <si>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</si>
  <si>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</si>
  <si>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</si>
  <si>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</si>
  <si>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</si>
  <si>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</si>
  <si>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</si>
  <si>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</si>
  <si>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</si>
  <si>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</si>
  <si>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</si>
  <si>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</si>
  <si>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</si>
  <si>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</si>
  <si>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</si>
  <si>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</si>
  <si>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</si>
  <si>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</si>
  <si>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</si>
  <si>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</si>
  <si>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</si>
  <si>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</si>
  <si>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</si>
  <si>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</si>
  <si>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</si>
  <si>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</si>
  <si>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</si>
  <si>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</si>
  <si>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</si>
  <si>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</si>
  <si>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</si>
  <si>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</si>
  <si>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</si>
  <si>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</si>
  <si>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</si>
  <si>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</si>
  <si>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</si>
  <si>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</si>
  <si>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</si>
  <si>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</si>
  <si>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</si>
  <si>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</si>
  <si>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</si>
  <si>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</si>
  <si>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</si>
  <si>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</si>
  <si>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</si>
  <si>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</si>
  <si>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</si>
  <si>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</si>
  <si>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</si>
  <si>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</si>
  <si>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</si>
  <si>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</si>
  <si>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</si>
  <si>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</si>
  <si>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</si>
  <si>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</si>
  <si>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</si>
  <si>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</si>
  <si>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</si>
  <si>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</si>
  <si>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</si>
  <si>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</si>
  <si>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</si>
  <si>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</si>
  <si>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</si>
  <si>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</si>
  <si>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</si>
  <si>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</si>
  <si>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</si>
  <si>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</si>
  <si>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</si>
  <si>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</si>
  <si>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</si>
  <si>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</si>
  <si>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</si>
  <si>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</si>
  <si>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</si>
  <si>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</si>
  <si>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</si>
  <si>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</si>
  <si>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</si>
  <si>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</si>
  <si>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</si>
  <si>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</si>
  <si>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</si>
  <si>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</si>
  <si>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</si>
  <si>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</si>
  <si>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</si>
  <si>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</si>
  <si>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</si>
  <si>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</si>
  <si>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</si>
  <si>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</si>
  <si>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</si>
  <si>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</si>
  <si>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</si>
  <si>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</si>
  <si>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</si>
  <si>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</si>
  <si>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</si>
  <si>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</si>
  <si>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</si>
  <si>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</si>
  <si>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</si>
  <si>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</si>
  <si>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</si>
  <si>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</si>
  <si>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</si>
  <si>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</si>
  <si>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</si>
  <si>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</si>
  <si>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</si>
  <si>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</si>
  <si>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</si>
  <si>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</si>
  <si>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</si>
  <si>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</si>
  <si>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</si>
  <si>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</si>
  <si>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</si>
  <si>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</si>
  <si>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</si>
  <si>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</si>
  <si>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</si>
  <si>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</si>
  <si>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</si>
  <si>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</si>
  <si>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</si>
  <si>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</si>
  <si>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</si>
  <si>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</si>
  <si>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</si>
  <si>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</si>
  <si>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</si>
  <si>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</si>
  <si>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</si>
  <si>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</si>
  <si>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</si>
  <si>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</si>
  <si>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</si>
  <si>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</si>
  <si>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</si>
  <si>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</si>
  <si>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</si>
  <si>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</si>
  <si>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</si>
  <si>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</si>
  <si>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</si>
  <si>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</si>
  <si>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</si>
  <si>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</si>
  <si>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</si>
  <si>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</si>
  <si>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</si>
  <si>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</si>
  <si>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</si>
  <si>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</si>
  <si>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</si>
  <si>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</si>
  <si>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</si>
  <si>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</si>
  <si>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</si>
  <si>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</si>
  <si>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</si>
  <si>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</si>
  <si>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</si>
  <si>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</si>
  <si>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</si>
  <si>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</si>
  <si>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</si>
  <si>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</si>
  <si>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</si>
  <si>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</si>
  <si>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</si>
  <si>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</si>
  <si>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</si>
  <si>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</si>
  <si>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</si>
  <si>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</si>
  <si>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</si>
  <si>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</si>
  <si>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</si>
  <si>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</si>
  <si>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</si>
  <si>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</si>
  <si>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</si>
  <si>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</si>
  <si>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</si>
  <si>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</si>
  <si>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</si>
  <si>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</si>
  <si>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</si>
  <si>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</si>
  <si>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</si>
  <si>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</si>
  <si>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</si>
  <si>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</si>
  <si>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</si>
  <si>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</si>
  <si>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</si>
  <si>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</si>
  <si>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</si>
  <si>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</si>
  <si>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</si>
  <si>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</si>
  <si>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</si>
  <si>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</si>
  <si>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</si>
  <si>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</si>
  <si>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</si>
  <si>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</si>
  <si>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</si>
  <si>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</si>
  <si>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</si>
  <si>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</si>
  <si>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</si>
  <si>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</si>
  <si>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</si>
  <si>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</si>
  <si>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</si>
  <si>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</si>
  <si>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</si>
  <si>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</si>
  <si>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</si>
  <si>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</si>
  <si>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</si>
  <si>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</si>
  <si>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</si>
  <si>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</si>
  <si>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</si>
  <si>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</si>
  <si>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</si>
  <si>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</si>
  <si>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</si>
  <si>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</si>
  <si>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</si>
  <si>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</si>
  <si>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</si>
  <si>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</si>
  <si>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</si>
  <si>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</si>
  <si>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</si>
  <si>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</si>
  <si>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</si>
  <si>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</si>
  <si>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</si>
  <si>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</si>
  <si>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</si>
  <si>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</si>
  <si>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</si>
  <si>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</si>
  <si>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</si>
  <si>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</si>
  <si>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</si>
  <si>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</si>
  <si>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</si>
  <si>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</si>
  <si>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</si>
  <si>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</si>
  <si>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</si>
  <si>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</si>
  <si>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</si>
  <si>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</si>
  <si>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</si>
  <si>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</si>
  <si>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</si>
  <si>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</si>
  <si>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</si>
  <si>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</si>
  <si>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</si>
  <si>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</si>
  <si>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</si>
  <si>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</si>
  <si>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</si>
  <si>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</si>
  <si>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</si>
  <si>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</si>
  <si>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</si>
  <si>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</si>
  <si>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</si>
  <si>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</si>
  <si>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</si>
  <si>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</si>
  <si>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</si>
  <si>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</si>
  <si>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</si>
  <si>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</si>
  <si>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</si>
  <si>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</si>
  <si>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</si>
  <si>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</si>
  <si>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</si>
  <si>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</si>
  <si>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</si>
  <si>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</si>
  <si>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</si>
  <si>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</si>
  <si>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</si>
  <si>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</si>
  <si>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</si>
  <si>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</si>
  <si>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</si>
  <si>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</si>
  <si>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</si>
  <si>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</si>
  <si>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</si>
  <si>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</si>
  <si>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</si>
  <si>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</si>
  <si>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</si>
  <si>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</si>
  <si>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</si>
  <si>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</si>
  <si>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</si>
  <si>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</si>
  <si>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</si>
  <si>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</si>
  <si>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</si>
  <si>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</si>
  <si>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</si>
  <si>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</si>
  <si>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</si>
  <si>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</si>
  <si>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</si>
  <si>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</si>
  <si>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</si>
  <si>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</si>
  <si>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</si>
  <si>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</si>
  <si>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</si>
  <si>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</si>
  <si>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</si>
  <si>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</si>
  <si>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</si>
  <si>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</si>
  <si>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</si>
  <si>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</si>
  <si>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</si>
  <si>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</si>
  <si>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</si>
  <si>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</si>
  <si>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</si>
  <si>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</si>
  <si>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</si>
  <si>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</si>
  <si>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</si>
  <si>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</si>
  <si>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</si>
  <si>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</si>
  <si>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</si>
  <si>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</si>
  <si>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</si>
  <si>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</si>
  <si>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</si>
  <si>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</si>
  <si>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</si>
  <si>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</si>
  <si>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</si>
  <si>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</si>
  <si>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</si>
  <si>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</si>
  <si>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</si>
  <si>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</si>
  <si>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</si>
  <si>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</si>
  <si>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</si>
  <si>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</si>
  <si>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</si>
  <si>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</si>
  <si>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</si>
  <si>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</si>
  <si>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</si>
  <si>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</si>
  <si>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</si>
  <si>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</si>
  <si>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</si>
  <si>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</si>
  <si>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</si>
  <si>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</si>
  <si>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</si>
  <si>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</si>
  <si>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</si>
  <si>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</si>
  <si>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</si>
  <si>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</si>
  <si>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</si>
  <si>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</si>
  <si>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</si>
  <si>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</si>
  <si>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</si>
  <si>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</si>
  <si>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</si>
  <si>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</si>
  <si>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</si>
  <si>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</si>
  <si>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</si>
  <si>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</si>
  <si>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</si>
  <si>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</si>
  <si>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</si>
  <si>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</si>
  <si>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</si>
  <si>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</si>
  <si>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</si>
  <si>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</si>
  <si>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</si>
  <si>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</si>
  <si>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</si>
  <si>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</si>
  <si>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</si>
  <si>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</si>
  <si>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</si>
  <si>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</si>
  <si>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</si>
  <si>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</si>
  <si>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</si>
  <si>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</si>
  <si>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</si>
  <si>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</si>
  <si>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</si>
  <si>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</si>
  <si>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</si>
  <si>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</si>
  <si>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</si>
  <si>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</si>
  <si>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</si>
  <si>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</si>
  <si>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</si>
  <si>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</si>
  <si>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</si>
  <si>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</si>
  <si>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</si>
  <si>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</si>
  <si>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</si>
  <si>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</si>
  <si>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</si>
  <si>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</si>
  <si>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</si>
  <si>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</si>
  <si>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</si>
  <si>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</si>
  <si>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</si>
  <si>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</si>
  <si>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</si>
  <si>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</si>
  <si>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</si>
  <si>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</si>
  <si>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</si>
  <si>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</si>
  <si>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</si>
  <si>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</si>
  <si>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</si>
  <si>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</si>
  <si>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</si>
  <si>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</si>
  <si>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</si>
  <si>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</si>
  <si>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</si>
  <si>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</si>
  <si>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</si>
  <si>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</si>
  <si>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</si>
  <si>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</si>
  <si>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</si>
  <si>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</si>
  <si>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</si>
  <si>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</si>
  <si>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</si>
  <si>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</si>
  <si>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</si>
  <si>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</si>
  <si>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</si>
  <si>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</si>
  <si>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</si>
  <si>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</si>
  <si>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</si>
  <si>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</si>
  <si>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</si>
  <si>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</si>
  <si>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</si>
  <si>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</si>
  <si>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</si>
  <si>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</si>
  <si>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</si>
  <si>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</si>
  <si>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</si>
  <si>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</si>
  <si>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</si>
  <si>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</si>
  <si>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</si>
  <si>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</si>
  <si>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</si>
  <si>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</si>
  <si>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</si>
  <si>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</si>
  <si>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</si>
  <si>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</si>
  <si>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</si>
  <si>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</si>
  <si>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</si>
  <si>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</si>
  <si>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</si>
  <si>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</si>
  <si>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</si>
  <si>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</si>
  <si>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</si>
  <si>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</si>
  <si>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</si>
  <si>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</si>
  <si>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</si>
  <si>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</si>
  <si>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</si>
  <si>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</si>
  <si>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</si>
  <si>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</si>
  <si>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</si>
  <si>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Coos County Unincorporated Places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</si>
</sst>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workbookViewId="0">
      <pane xSplit="5" ySplit="3" topLeftCell="F619" activePane="bottomRight" state="frozen"/>
      <selection pane="topRight" activeCell="F1" sqref="F1"/>
      <selection pane="bottomLeft" activeCell="A4" sqref="A4"/>
      <selection pane="bottomRight" activeCell="H542" sqref="H542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114</v>
      </c>
      <c r="C2" s="21">
        <v>0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71269.710000000006</v>
      </c>
      <c r="G9" s="18"/>
      <c r="H9" s="18"/>
      <c r="I9" s="18"/>
      <c r="J9" s="67">
        <f>SUM(I439)</f>
        <v>0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8684.91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/>
      <c r="G13" s="18"/>
      <c r="H13" s="18"/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/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71269.710000000006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8684.91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/>
      <c r="G24" s="18"/>
      <c r="H24" s="18"/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/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/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/>
      <c r="H30" s="18"/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0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/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>
        <v>71269.710000000006</v>
      </c>
      <c r="G48" s="18"/>
      <c r="H48" s="18"/>
      <c r="I48" s="18"/>
      <c r="J48" s="13">
        <f>SUM(I459)</f>
        <v>8684.91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/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71269.710000000006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8684.91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71269.710000000006</v>
      </c>
      <c r="G52" s="41">
        <f>G51+G32</f>
        <v>0</v>
      </c>
      <c r="H52" s="41">
        <f>H51+H32</f>
        <v>0</v>
      </c>
      <c r="I52" s="41">
        <f>I51+I32</f>
        <v>0</v>
      </c>
      <c r="J52" s="41">
        <f>J51+J32</f>
        <v>8684.91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-13413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-13413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/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/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0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/>
      <c r="G96" s="18"/>
      <c r="H96" s="18"/>
      <c r="I96" s="18"/>
      <c r="J96" s="18">
        <v>12.94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/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/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/>
      <c r="G110" s="18"/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0</v>
      </c>
      <c r="G111" s="41">
        <f>SUM(G96:G110)</f>
        <v>0</v>
      </c>
      <c r="H111" s="41">
        <f>SUM(H96:H110)</f>
        <v>0</v>
      </c>
      <c r="I111" s="41">
        <f>SUM(I96:I110)</f>
        <v>0</v>
      </c>
      <c r="J111" s="41">
        <f>SUM(J96:J110)</f>
        <v>12.94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-13413</v>
      </c>
      <c r="G112" s="41">
        <f>G60+G111</f>
        <v>0</v>
      </c>
      <c r="H112" s="41">
        <f>H60+H79+H94+H111</f>
        <v>0</v>
      </c>
      <c r="I112" s="41">
        <f>I60+I111</f>
        <v>0</v>
      </c>
      <c r="J112" s="41">
        <f>J60+J111</f>
        <v>12.94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/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20413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/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20413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/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/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/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0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20413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/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/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/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/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/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0</v>
      </c>
      <c r="G162" s="41">
        <f>SUM(G150:G161)</f>
        <v>0</v>
      </c>
      <c r="H162" s="41">
        <f>SUM(H150:H161)</f>
        <v>0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0</v>
      </c>
      <c r="G169" s="41">
        <f>G147+G162+SUM(G163:G168)</f>
        <v>0</v>
      </c>
      <c r="H169" s="41">
        <f>H147+H162+SUM(H163:H168)</f>
        <v>0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/>
      <c r="H179" s="18"/>
      <c r="I179" s="18"/>
      <c r="J179" s="18"/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7000</v>
      </c>
      <c r="G193" s="47">
        <f>G112+G140+G169+G192</f>
        <v>0</v>
      </c>
      <c r="H193" s="47">
        <f>H112+H140+H169+H192</f>
        <v>0</v>
      </c>
      <c r="I193" s="47">
        <f>I112+I140+I169+I192</f>
        <v>0</v>
      </c>
      <c r="J193" s="47">
        <f>J112+J140+J192</f>
        <v>12.94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/>
      <c r="G197" s="18"/>
      <c r="H197" s="18"/>
      <c r="I197" s="18"/>
      <c r="J197" s="18"/>
      <c r="K197" s="18"/>
      <c r="L197" s="19">
        <f>SUM(F197:K197)</f>
        <v>0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/>
      <c r="G202" s="18"/>
      <c r="H202" s="18"/>
      <c r="I202" s="18"/>
      <c r="J202" s="18"/>
      <c r="K202" s="18"/>
      <c r="L202" s="19">
        <f t="shared" ref="L202:L208" si="0">SUM(F202:K202)</f>
        <v>0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/>
      <c r="G204" s="18"/>
      <c r="H204" s="18"/>
      <c r="I204" s="18"/>
      <c r="J204" s="18"/>
      <c r="K204" s="18"/>
      <c r="L204" s="19">
        <f t="shared" si="0"/>
        <v>0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/>
      <c r="I208" s="18"/>
      <c r="J208" s="18"/>
      <c r="K208" s="18"/>
      <c r="L208" s="19">
        <f t="shared" si="0"/>
        <v>0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0</v>
      </c>
      <c r="G211" s="41">
        <f t="shared" si="1"/>
        <v>0</v>
      </c>
      <c r="H211" s="41">
        <f t="shared" si="1"/>
        <v>0</v>
      </c>
      <c r="I211" s="41">
        <f t="shared" si="1"/>
        <v>0</v>
      </c>
      <c r="J211" s="41">
        <f t="shared" si="1"/>
        <v>0</v>
      </c>
      <c r="K211" s="41">
        <f t="shared" si="1"/>
        <v>0</v>
      </c>
      <c r="L211" s="41">
        <f t="shared" si="1"/>
        <v>0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>
        <v>6732</v>
      </c>
      <c r="I244" s="18"/>
      <c r="J244" s="18"/>
      <c r="K244" s="18"/>
      <c r="L244" s="19">
        <f t="shared" si="4"/>
        <v>6732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6732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6732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0</v>
      </c>
      <c r="G257" s="41">
        <f t="shared" si="8"/>
        <v>0</v>
      </c>
      <c r="H257" s="41">
        <f t="shared" si="8"/>
        <v>6732</v>
      </c>
      <c r="I257" s="41">
        <f t="shared" si="8"/>
        <v>0</v>
      </c>
      <c r="J257" s="41">
        <f t="shared" si="8"/>
        <v>0</v>
      </c>
      <c r="K257" s="41">
        <f t="shared" si="8"/>
        <v>0</v>
      </c>
      <c r="L257" s="41">
        <f t="shared" si="8"/>
        <v>6732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0</v>
      </c>
      <c r="L270" s="41">
        <f t="shared" si="9"/>
        <v>0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0</v>
      </c>
      <c r="G271" s="42">
        <f t="shared" si="11"/>
        <v>0</v>
      </c>
      <c r="H271" s="42">
        <f t="shared" si="11"/>
        <v>6732</v>
      </c>
      <c r="I271" s="42">
        <f t="shared" si="11"/>
        <v>0</v>
      </c>
      <c r="J271" s="42">
        <f t="shared" si="11"/>
        <v>0</v>
      </c>
      <c r="K271" s="42">
        <f t="shared" si="11"/>
        <v>0</v>
      </c>
      <c r="L271" s="42">
        <f t="shared" si="11"/>
        <v>6732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0</v>
      </c>
      <c r="I338" s="41">
        <f t="shared" si="20"/>
        <v>0</v>
      </c>
      <c r="J338" s="41">
        <f t="shared" si="20"/>
        <v>0</v>
      </c>
      <c r="K338" s="41">
        <f t="shared" si="20"/>
        <v>0</v>
      </c>
      <c r="L338" s="41">
        <f t="shared" si="20"/>
        <v>0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0</v>
      </c>
      <c r="G352" s="41">
        <f>G338</f>
        <v>0</v>
      </c>
      <c r="H352" s="41">
        <f>H338</f>
        <v>0</v>
      </c>
      <c r="I352" s="41">
        <f>I338</f>
        <v>0</v>
      </c>
      <c r="J352" s="41">
        <f>J338</f>
        <v>0</v>
      </c>
      <c r="K352" s="47">
        <f>K338+K351</f>
        <v>0</v>
      </c>
      <c r="L352" s="41">
        <f>L338+L351</f>
        <v>0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0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0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/>
      <c r="G367" s="18"/>
      <c r="H367" s="18"/>
      <c r="I367" s="56">
        <f>SUM(F367:H367)</f>
        <v>0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/>
      <c r="G368" s="63"/>
      <c r="H368" s="63"/>
      <c r="I368" s="56">
        <f>SUM(F368:H368)</f>
        <v>0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/>
      <c r="I396" s="18"/>
      <c r="J396" s="24" t="s">
        <v>288</v>
      </c>
      <c r="K396" s="24" t="s">
        <v>288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/>
      <c r="I397" s="18"/>
      <c r="J397" s="24" t="s">
        <v>288</v>
      </c>
      <c r="K397" s="24" t="s">
        <v>288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>
        <v>12.94</v>
      </c>
      <c r="I400" s="18"/>
      <c r="J400" s="24" t="s">
        <v>288</v>
      </c>
      <c r="K400" s="24" t="s">
        <v>288</v>
      </c>
      <c r="L400" s="56">
        <f t="shared" si="26"/>
        <v>12.94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12.94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12.94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12.94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12.94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>
        <v>8684.91</v>
      </c>
      <c r="H440" s="18"/>
      <c r="I440" s="56">
        <f t="shared" si="33"/>
        <v>8684.91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0</v>
      </c>
      <c r="G446" s="13">
        <f>SUM(G439:G445)</f>
        <v>8684.91</v>
      </c>
      <c r="H446" s="13">
        <f>SUM(H439:H445)</f>
        <v>0</v>
      </c>
      <c r="I446" s="13">
        <f>SUM(I439:I445)</f>
        <v>8684.91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/>
      <c r="G459" s="18">
        <v>8684.91</v>
      </c>
      <c r="H459" s="18"/>
      <c r="I459" s="56">
        <f t="shared" si="34"/>
        <v>8684.91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0</v>
      </c>
      <c r="G460" s="83">
        <f>SUM(G454:G459)</f>
        <v>8684.91</v>
      </c>
      <c r="H460" s="83">
        <f>SUM(H454:H459)</f>
        <v>0</v>
      </c>
      <c r="I460" s="83">
        <f>SUM(I454:I459)</f>
        <v>8684.91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0</v>
      </c>
      <c r="G461" s="42">
        <f>G452+G460</f>
        <v>8684.91</v>
      </c>
      <c r="H461" s="42">
        <f>H452+H460</f>
        <v>0</v>
      </c>
      <c r="I461" s="42">
        <f>I452+I460</f>
        <v>8684.91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71001.710000000006</v>
      </c>
      <c r="G465" s="18"/>
      <c r="H465" s="18"/>
      <c r="I465" s="18"/>
      <c r="J465" s="18">
        <v>8671.9699999999993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7000</v>
      </c>
      <c r="G468" s="18"/>
      <c r="H468" s="18"/>
      <c r="I468" s="18"/>
      <c r="J468" s="18">
        <v>12.94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7000</v>
      </c>
      <c r="G470" s="53">
        <f>SUM(G468:G469)</f>
        <v>0</v>
      </c>
      <c r="H470" s="53">
        <f>SUM(H468:H469)</f>
        <v>0</v>
      </c>
      <c r="I470" s="53">
        <f>SUM(I468:I469)</f>
        <v>0</v>
      </c>
      <c r="J470" s="53">
        <f>SUM(J468:J469)</f>
        <v>12.94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6732</v>
      </c>
      <c r="G472" s="18"/>
      <c r="H472" s="18"/>
      <c r="I472" s="18"/>
      <c r="J472" s="18"/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6732</v>
      </c>
      <c r="G474" s="53">
        <f>SUM(G472:G473)</f>
        <v>0</v>
      </c>
      <c r="H474" s="53">
        <f>SUM(H472:H473)</f>
        <v>0</v>
      </c>
      <c r="I474" s="53">
        <f>SUM(I472:I473)</f>
        <v>0</v>
      </c>
      <c r="J474" s="53">
        <f>SUM(J472:J473)</f>
        <v>0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71269.710000000006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8684.91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/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/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/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/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/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0</v>
      </c>
      <c r="G524" s="108">
        <f t="shared" ref="G524:L524" si="36">SUM(G521:G523)</f>
        <v>0</v>
      </c>
      <c r="H524" s="108">
        <f t="shared" si="36"/>
        <v>0</v>
      </c>
      <c r="I524" s="108">
        <f t="shared" si="36"/>
        <v>0</v>
      </c>
      <c r="J524" s="108">
        <f t="shared" si="36"/>
        <v>0</v>
      </c>
      <c r="K524" s="108">
        <f t="shared" si="36"/>
        <v>0</v>
      </c>
      <c r="L524" s="89">
        <f t="shared" si="36"/>
        <v>0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0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0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0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0</v>
      </c>
      <c r="G545" s="89">
        <f t="shared" ref="G545:L545" si="41">G524+G529+G534+G539+G544</f>
        <v>0</v>
      </c>
      <c r="H545" s="89">
        <f t="shared" si="41"/>
        <v>0</v>
      </c>
      <c r="I545" s="89">
        <f t="shared" si="41"/>
        <v>0</v>
      </c>
      <c r="J545" s="89">
        <f t="shared" si="41"/>
        <v>0</v>
      </c>
      <c r="K545" s="89">
        <f t="shared" si="41"/>
        <v>0</v>
      </c>
      <c r="L545" s="89">
        <f t="shared" si="41"/>
        <v>0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0</v>
      </c>
      <c r="G552" s="89">
        <f t="shared" si="42"/>
        <v>0</v>
      </c>
      <c r="H552" s="89">
        <f t="shared" si="42"/>
        <v>0</v>
      </c>
      <c r="I552" s="89">
        <f t="shared" si="42"/>
        <v>0</v>
      </c>
      <c r="J552" s="89">
        <f t="shared" si="42"/>
        <v>0</v>
      </c>
      <c r="K552" s="89">
        <f t="shared" si="42"/>
        <v>0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/>
      <c r="I591" s="18"/>
      <c r="J591" s="18">
        <v>6732</v>
      </c>
      <c r="K591" s="104">
        <f t="shared" ref="K591:K597" si="48">SUM(H591:J591)</f>
        <v>6732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0</v>
      </c>
      <c r="I598" s="108">
        <f>SUM(I591:I597)</f>
        <v>0</v>
      </c>
      <c r="J598" s="108">
        <f>SUM(J591:J597)</f>
        <v>6732</v>
      </c>
      <c r="K598" s="108">
        <f>SUM(K591:K597)</f>
        <v>6732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/>
      <c r="I604" s="18"/>
      <c r="J604" s="18"/>
      <c r="K604" s="104">
        <f>SUM(H604:J604)</f>
        <v>0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0</v>
      </c>
      <c r="I605" s="108">
        <f>SUM(I602:I604)</f>
        <v>0</v>
      </c>
      <c r="J605" s="108">
        <f>SUM(J602:J604)</f>
        <v>0</v>
      </c>
      <c r="K605" s="108">
        <f>SUM(K602:K604)</f>
        <v>0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71269.710000000006</v>
      </c>
      <c r="H617" s="109">
        <f>SUM(F52)</f>
        <v>71269.710000000006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0</v>
      </c>
      <c r="H618" s="109">
        <f>SUM(G52)</f>
        <v>0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0</v>
      </c>
      <c r="H619" s="109">
        <f>SUM(H52)</f>
        <v>0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8684.91</v>
      </c>
      <c r="H621" s="109">
        <f>SUM(J52)</f>
        <v>8684.91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71269.710000000006</v>
      </c>
      <c r="H622" s="109">
        <f>F476</f>
        <v>71269.710000000006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8684.91</v>
      </c>
      <c r="H626" s="109">
        <f>J476</f>
        <v>8684.91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7000</v>
      </c>
      <c r="H627" s="104">
        <f>SUM(F468)</f>
        <v>7000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0</v>
      </c>
      <c r="H628" s="104">
        <f>SUM(G468)</f>
        <v>0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0</v>
      </c>
      <c r="H629" s="104">
        <f>SUM(H468)</f>
        <v>0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12.94</v>
      </c>
      <c r="H631" s="104">
        <f>SUM(J468)</f>
        <v>12.94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6732</v>
      </c>
      <c r="H632" s="104">
        <f>SUM(F472)</f>
        <v>6732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0</v>
      </c>
      <c r="H633" s="104">
        <f>SUM(H472)</f>
        <v>0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0</v>
      </c>
      <c r="H635" s="104">
        <f>SUM(G472)</f>
        <v>0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12.94</v>
      </c>
      <c r="H637" s="164">
        <f>SUM(J468)</f>
        <v>12.94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8684.91</v>
      </c>
      <c r="H640" s="104">
        <f>SUM(G461)</f>
        <v>8684.91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8684.91</v>
      </c>
      <c r="H642" s="104">
        <f>SUM(I461)</f>
        <v>8684.91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12.94</v>
      </c>
      <c r="H644" s="104">
        <f>H408</f>
        <v>12.94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0</v>
      </c>
      <c r="H645" s="104">
        <f>G408</f>
        <v>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12.94</v>
      </c>
      <c r="H646" s="104">
        <f>L408</f>
        <v>12.94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6732</v>
      </c>
      <c r="H647" s="104">
        <f>L208+L226+L244</f>
        <v>6732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0</v>
      </c>
      <c r="H648" s="104">
        <f>(J257+J338)-(J255+J336)</f>
        <v>0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0</v>
      </c>
      <c r="H649" s="104">
        <f>H598</f>
        <v>0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0</v>
      </c>
      <c r="H650" s="104">
        <f>I598</f>
        <v>0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6732</v>
      </c>
      <c r="H651" s="104">
        <f>J598</f>
        <v>6732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0</v>
      </c>
      <c r="H652" s="104">
        <f>K263+K345</f>
        <v>0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0</v>
      </c>
      <c r="H655" s="104">
        <f>K266+K347</f>
        <v>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0</v>
      </c>
      <c r="G660" s="19">
        <f>(L229+L309+L359)</f>
        <v>0</v>
      </c>
      <c r="H660" s="19">
        <f>(L247+L328+L360)</f>
        <v>6732</v>
      </c>
      <c r="I660" s="19">
        <f>SUM(F660:H660)</f>
        <v>6732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0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0</v>
      </c>
      <c r="G662" s="19">
        <f>(L226+L306)-(J226+J306)</f>
        <v>0</v>
      </c>
      <c r="H662" s="19">
        <f>(L244+L325)-(J244+J325)</f>
        <v>6732</v>
      </c>
      <c r="I662" s="19">
        <f>SUM(F662:H662)</f>
        <v>6732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0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0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0</v>
      </c>
      <c r="G664" s="19">
        <f>G660-SUM(G661:G663)</f>
        <v>0</v>
      </c>
      <c r="H664" s="19">
        <f>H660-SUM(H661:H663)</f>
        <v>0</v>
      </c>
      <c r="I664" s="19">
        <f>I660-SUM(I661:I663)</f>
        <v>0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/>
      <c r="G665" s="248"/>
      <c r="H665" s="248"/>
      <c r="I665" s="19">
        <f>SUM(F665:H665)</f>
        <v>0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 t="e">
        <f>ROUND(F664/F665,2)</f>
        <v>#DIV/0!</v>
      </c>
      <c r="G667" s="19" t="e">
        <f>ROUND(G664/G665,2)</f>
        <v>#DIV/0!</v>
      </c>
      <c r="H667" s="19" t="e">
        <f>ROUND(H664/H665,2)</f>
        <v>#DIV/0!</v>
      </c>
      <c r="I667" s="19" t="e">
        <f>ROUND(I664/I665,2)</f>
        <v>#DIV/0!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 t="e">
        <f>ROUND((F664+F669)/(F665+F670),2)</f>
        <v>#DIV/0!</v>
      </c>
      <c r="G672" s="19" t="e">
        <f>ROUND((G664+G669)/(G665+G670),2)</f>
        <v>#DIV/0!</v>
      </c>
      <c r="H672" s="19" t="e">
        <f>ROUND((H664+H669)/(H665+H670),2)</f>
        <v>#DIV/0!</v>
      </c>
      <c r="I672" s="19" t="e">
        <f>ROUND((I664+I669)/(I665+I670),2)</f>
        <v>#DIV/0!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4" sqref="B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Coos County Unincorporated Places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0</v>
      </c>
      <c r="C9" s="229">
        <f>'DOE25'!G197+'DOE25'!G215+'DOE25'!G233+'DOE25'!G276+'DOE25'!G295+'DOE25'!G314</f>
        <v>0</v>
      </c>
    </row>
    <row r="10" spans="1:3" x14ac:dyDescent="0.2">
      <c r="A10" t="s">
        <v>778</v>
      </c>
      <c r="B10" s="240"/>
      <c r="C10" s="240"/>
    </row>
    <row r="11" spans="1:3" x14ac:dyDescent="0.2">
      <c r="A11" t="s">
        <v>779</v>
      </c>
      <c r="B11" s="240"/>
      <c r="C11" s="240"/>
    </row>
    <row r="12" spans="1:3" x14ac:dyDescent="0.2">
      <c r="A12" t="s">
        <v>780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0</v>
      </c>
      <c r="C13" s="231">
        <f>SUM(C10:C12)</f>
        <v>0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0</v>
      </c>
      <c r="C18" s="229">
        <f>'DOE25'!G198+'DOE25'!G216+'DOE25'!G234+'DOE25'!G277+'DOE25'!G296+'DOE25'!G315</f>
        <v>0</v>
      </c>
    </row>
    <row r="19" spans="1:3" x14ac:dyDescent="0.2">
      <c r="A19" t="s">
        <v>778</v>
      </c>
      <c r="B19" s="240"/>
      <c r="C19" s="240"/>
    </row>
    <row r="20" spans="1:3" x14ac:dyDescent="0.2">
      <c r="A20" t="s">
        <v>779</v>
      </c>
      <c r="B20" s="240"/>
      <c r="C20" s="240"/>
    </row>
    <row r="21" spans="1:3" x14ac:dyDescent="0.2">
      <c r="A21" t="s">
        <v>780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0</v>
      </c>
      <c r="C22" s="231">
        <f>SUM(C19:C21)</f>
        <v>0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778</v>
      </c>
      <c r="B37" s="240"/>
      <c r="C37" s="240"/>
    </row>
    <row r="38" spans="1:3" x14ac:dyDescent="0.2">
      <c r="A38" t="s">
        <v>779</v>
      </c>
      <c r="B38" s="240"/>
      <c r="C38" s="240"/>
    </row>
    <row r="39" spans="1:3" x14ac:dyDescent="0.2">
      <c r="A39" t="s">
        <v>780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5" sqref="D15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Coos County Unincorporated Places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0</v>
      </c>
      <c r="D5" s="20">
        <f>SUM('DOE25'!L197:L200)+SUM('DOE25'!L215:L218)+SUM('DOE25'!L233:L236)-F5-G5</f>
        <v>0</v>
      </c>
      <c r="E5" s="243"/>
      <c r="F5" s="255">
        <f>SUM('DOE25'!J197:J200)+SUM('DOE25'!J215:J218)+SUM('DOE25'!J233:J236)</f>
        <v>0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800</v>
      </c>
      <c r="C6" s="245">
        <f t="shared" si="0"/>
        <v>0</v>
      </c>
      <c r="D6" s="20">
        <f>'DOE25'!L202+'DOE25'!L220+'DOE25'!L238-F6-G6</f>
        <v>0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833</v>
      </c>
      <c r="C7" s="245">
        <f t="shared" si="0"/>
        <v>0</v>
      </c>
      <c r="D7" s="20">
        <f>'DOE25'!L203+'DOE25'!L221+'DOE25'!L239-F7-G7</f>
        <v>0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801</v>
      </c>
      <c r="C8" s="245">
        <f t="shared" si="0"/>
        <v>0</v>
      </c>
      <c r="D8" s="243"/>
      <c r="E8" s="20">
        <f>'DOE25'!L204+'DOE25'!L222+'DOE25'!L240-F8-G8-D9-D11</f>
        <v>0</v>
      </c>
      <c r="F8" s="255">
        <f>'DOE25'!J204+'DOE25'!J222+'DOE25'!J240</f>
        <v>0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817</v>
      </c>
      <c r="C9" s="245">
        <f t="shared" si="0"/>
        <v>0</v>
      </c>
      <c r="D9" s="244"/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0</v>
      </c>
      <c r="D10" s="243"/>
      <c r="E10" s="244"/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0</v>
      </c>
      <c r="D11" s="244"/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0</v>
      </c>
      <c r="D12" s="20">
        <f>'DOE25'!L205+'DOE25'!L223+'DOE25'!L241-F12-G12</f>
        <v>0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0</v>
      </c>
      <c r="D14" s="20">
        <f>'DOE25'!L207+'DOE25'!L225+'DOE25'!L243-F14-G14</f>
        <v>0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6732</v>
      </c>
      <c r="D15" s="20">
        <f>'DOE25'!L208+'DOE25'!L226+'DOE25'!L244-F15-G15</f>
        <v>6732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0</v>
      </c>
      <c r="D29" s="20">
        <f>'DOE25'!L358+'DOE25'!L359+'DOE25'!L360-'DOE25'!I367-F29-G29</f>
        <v>0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0</v>
      </c>
      <c r="D31" s="20">
        <f>'DOE25'!L290+'DOE25'!L309+'DOE25'!L328+'DOE25'!L333+'DOE25'!L334+'DOE25'!L335-F31-G31</f>
        <v>0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6732</v>
      </c>
      <c r="E33" s="246">
        <f>SUM(E5:E31)</f>
        <v>0</v>
      </c>
      <c r="F33" s="246">
        <f>SUM(F5:F31)</f>
        <v>0</v>
      </c>
      <c r="G33" s="246">
        <f>SUM(G5:G31)</f>
        <v>0</v>
      </c>
      <c r="H33" s="246">
        <f>SUM(H5:H31)</f>
        <v>0</v>
      </c>
    </row>
    <row r="35" spans="2:8" ht="12" thickBot="1" x14ac:dyDescent="0.25">
      <c r="B35" s="253" t="s">
        <v>846</v>
      </c>
      <c r="D35" s="254">
        <f>E33</f>
        <v>0</v>
      </c>
      <c r="E35" s="249"/>
    </row>
    <row r="36" spans="2:8" ht="12" thickTop="1" x14ac:dyDescent="0.2">
      <c r="B36" t="s">
        <v>814</v>
      </c>
      <c r="D36" s="20">
        <f>D33</f>
        <v>6732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N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Coos County Unincorporated Places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71269.710000000006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8684.91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71269.710000000006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8684.91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0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71269.710000000006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8684.91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0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71269.710000000006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8684.91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71269.710000000006</v>
      </c>
      <c r="D51" s="41">
        <f>D50+D31</f>
        <v>0</v>
      </c>
      <c r="E51" s="41">
        <f>E50+E31</f>
        <v>0</v>
      </c>
      <c r="F51" s="41">
        <f>F50+F31</f>
        <v>0</v>
      </c>
      <c r="G51" s="41">
        <f>G50+G31</f>
        <v>8684.91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-13413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12.94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0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0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0</v>
      </c>
      <c r="D62" s="130">
        <f>SUM(D57:D61)</f>
        <v>0</v>
      </c>
      <c r="E62" s="130">
        <f>SUM(E57:E61)</f>
        <v>0</v>
      </c>
      <c r="F62" s="130">
        <f>SUM(F57:F61)</f>
        <v>0</v>
      </c>
      <c r="G62" s="130">
        <f>SUM(G57:G61)</f>
        <v>12.94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-13413</v>
      </c>
      <c r="D63" s="22">
        <f>D56+D62</f>
        <v>0</v>
      </c>
      <c r="E63" s="22">
        <f>E56+E62</f>
        <v>0</v>
      </c>
      <c r="F63" s="22">
        <f>F56+F62</f>
        <v>0</v>
      </c>
      <c r="G63" s="22">
        <f>G56+G62</f>
        <v>12.94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0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20413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20413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20413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0</v>
      </c>
      <c r="D88" s="95">
        <f>SUM('DOE25'!G153:G161)</f>
        <v>0</v>
      </c>
      <c r="E88" s="95">
        <f>SUM('DOE25'!H153:H161)</f>
        <v>0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0</v>
      </c>
      <c r="D91" s="131">
        <f>SUM(D85:D90)</f>
        <v>0</v>
      </c>
      <c r="E91" s="131">
        <f>SUM(E85:E90)</f>
        <v>0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764</v>
      </c>
      <c r="C104" s="86">
        <f>C63+C81+C91+C103</f>
        <v>7000</v>
      </c>
      <c r="D104" s="86">
        <f>D63+D81+D91+D103</f>
        <v>0</v>
      </c>
      <c r="E104" s="86">
        <f>E63+E81+E91+E103</f>
        <v>0</v>
      </c>
      <c r="F104" s="86">
        <f>F63+F81+F91+F103</f>
        <v>0</v>
      </c>
      <c r="G104" s="86">
        <f>G63+G81+G103</f>
        <v>12.94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0</v>
      </c>
      <c r="D109" s="24" t="s">
        <v>288</v>
      </c>
      <c r="E109" s="95">
        <f>('DOE25'!L276)+('DOE25'!L295)+('DOE25'!L314)</f>
        <v>0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0</v>
      </c>
      <c r="D110" s="24" t="s">
        <v>288</v>
      </c>
      <c r="E110" s="95">
        <f>('DOE25'!L277)+('DOE25'!L296)+('DOE25'!L315)</f>
        <v>0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0</v>
      </c>
      <c r="D115" s="86">
        <f>SUM(D109:D114)</f>
        <v>0</v>
      </c>
      <c r="E115" s="86">
        <f>SUM(E109:E114)</f>
        <v>0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0</v>
      </c>
      <c r="D118" s="24" t="s">
        <v>288</v>
      </c>
      <c r="E118" s="95">
        <f>+('DOE25'!L281)+('DOE25'!L300)+('DOE25'!L319)</f>
        <v>0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0</v>
      </c>
      <c r="D119" s="24" t="s">
        <v>288</v>
      </c>
      <c r="E119" s="95">
        <f>+('DOE25'!L282)+('DOE25'!L301)+('DOE25'!L320)</f>
        <v>0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0</v>
      </c>
      <c r="D120" s="24" t="s">
        <v>288</v>
      </c>
      <c r="E120" s="95">
        <f>+('DOE25'!L283)+('DOE25'!L302)+('DOE25'!L321)</f>
        <v>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0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0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6732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0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6732</v>
      </c>
      <c r="D128" s="86">
        <f>SUM(D118:D127)</f>
        <v>0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12.94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-12.94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6732</v>
      </c>
      <c r="D145" s="86">
        <f>(D115+D128+D144)</f>
        <v>0</v>
      </c>
      <c r="E145" s="86">
        <f>(E115+E128+E144)</f>
        <v>0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Coos County Unincorporated Places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0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704</v>
      </c>
      <c r="C7" s="179">
        <f>IF('DOE25'!I665+'DOE25'!I670=0,0,ROUND('DOE25'!I672,0))</f>
        <v>0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0</v>
      </c>
      <c r="D10" s="182">
        <f>ROUND((C10/$C$28)*100,1)</f>
        <v>0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0</v>
      </c>
      <c r="D11" s="182">
        <f>ROUND((C11/$C$28)*100,1)</f>
        <v>0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0</v>
      </c>
      <c r="D15" s="182">
        <f t="shared" ref="D15:D27" si="0">ROUND((C15/$C$28)*100,1)</f>
        <v>0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0</v>
      </c>
      <c r="D16" s="182">
        <f t="shared" si="0"/>
        <v>0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0</v>
      </c>
      <c r="D17" s="182">
        <f t="shared" si="0"/>
        <v>0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0</v>
      </c>
      <c r="D18" s="182">
        <f t="shared" si="0"/>
        <v>0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0</v>
      </c>
      <c r="D20" s="182">
        <f t="shared" si="0"/>
        <v>0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6732</v>
      </c>
      <c r="D21" s="182">
        <f t="shared" si="0"/>
        <v>100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0</v>
      </c>
      <c r="D27" s="182">
        <f t="shared" si="0"/>
        <v>0</v>
      </c>
    </row>
    <row r="28" spans="1:4" x14ac:dyDescent="0.2">
      <c r="B28" s="187" t="s">
        <v>722</v>
      </c>
      <c r="C28" s="180">
        <f>SUM(C10:C27)</f>
        <v>6732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728</v>
      </c>
      <c r="C30" s="180">
        <f>SUM(C28:C29)</f>
        <v>6732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-13413</v>
      </c>
      <c r="D35" s="182">
        <f t="shared" ref="D35:D40" si="1">ROUND((C35/$C$41)*100,1)</f>
        <v>-191.3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12.940000000000509</v>
      </c>
      <c r="D36" s="182">
        <f t="shared" si="1"/>
        <v>0.2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20413</v>
      </c>
      <c r="D37" s="182">
        <f t="shared" si="1"/>
        <v>291.10000000000002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0</v>
      </c>
      <c r="D38" s="182">
        <f t="shared" si="1"/>
        <v>0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0</v>
      </c>
      <c r="D39" s="182">
        <f t="shared" si="1"/>
        <v>0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7012.9400000000005</v>
      </c>
      <c r="D41" s="184">
        <f>SUM(D35:D40)</f>
        <v>100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769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766</v>
      </c>
      <c r="B2" s="295"/>
      <c r="C2" s="295"/>
      <c r="D2" s="295"/>
      <c r="E2" s="295"/>
      <c r="F2" s="292" t="str">
        <f>'DOE25'!A2</f>
        <v>Coos County Unincorporated Places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0" t="s">
        <v>770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847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A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2017-08-29T15:09:06Z</cp:lastPrinted>
  <dcterms:created xsi:type="dcterms:W3CDTF">1997-12-04T19:04:30Z</dcterms:created>
  <dcterms:modified xsi:type="dcterms:W3CDTF">2017-11-29T17:14:52Z</dcterms:modified>
</cp:coreProperties>
</file>