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0" yWindow="0" windowWidth="25200" windowHeight="1168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F10" i="1" l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C17" i="10" s="1"/>
  <c r="D39" i="13"/>
  <c r="F13" i="13"/>
  <c r="G13" i="13"/>
  <c r="L206" i="1"/>
  <c r="C19" i="10" s="1"/>
  <c r="L224" i="1"/>
  <c r="L242" i="1"/>
  <c r="F16" i="13"/>
  <c r="G16" i="13"/>
  <c r="E16" i="13" s="1"/>
  <c r="L209" i="1"/>
  <c r="L227" i="1"/>
  <c r="L245" i="1"/>
  <c r="F5" i="13"/>
  <c r="D5" i="13" s="1"/>
  <c r="C5" i="13" s="1"/>
  <c r="G5" i="13"/>
  <c r="L197" i="1"/>
  <c r="L198" i="1"/>
  <c r="L199" i="1"/>
  <c r="C12" i="10" s="1"/>
  <c r="L200" i="1"/>
  <c r="L215" i="1"/>
  <c r="L216" i="1"/>
  <c r="L217" i="1"/>
  <c r="L218" i="1"/>
  <c r="L233" i="1"/>
  <c r="L234" i="1"/>
  <c r="L235" i="1"/>
  <c r="L236" i="1"/>
  <c r="F6" i="13"/>
  <c r="G6" i="13"/>
  <c r="L202" i="1"/>
  <c r="C118" i="2" s="1"/>
  <c r="L220" i="1"/>
  <c r="L238" i="1"/>
  <c r="F7" i="13"/>
  <c r="G7" i="13"/>
  <c r="D7" i="13" s="1"/>
  <c r="C7" i="13" s="1"/>
  <c r="L203" i="1"/>
  <c r="L221" i="1"/>
  <c r="L239" i="1"/>
  <c r="F12" i="13"/>
  <c r="G12" i="13"/>
  <c r="L205" i="1"/>
  <c r="L223" i="1"/>
  <c r="C18" i="10" s="1"/>
  <c r="L241" i="1"/>
  <c r="D12" i="13" s="1"/>
  <c r="C12" i="13" s="1"/>
  <c r="F14" i="13"/>
  <c r="G14" i="13"/>
  <c r="L207" i="1"/>
  <c r="L225" i="1"/>
  <c r="D14" i="13" s="1"/>
  <c r="C14" i="13" s="1"/>
  <c r="L243" i="1"/>
  <c r="F15" i="13"/>
  <c r="G15" i="13"/>
  <c r="L208" i="1"/>
  <c r="C21" i="10" s="1"/>
  <c r="L226" i="1"/>
  <c r="L244" i="1"/>
  <c r="F17" i="13"/>
  <c r="G17" i="13"/>
  <c r="D17" i="13" s="1"/>
  <c r="C17" i="13" s="1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D127" i="2" s="1"/>
  <c r="D128" i="2" s="1"/>
  <c r="L360" i="1"/>
  <c r="H661" i="1" s="1"/>
  <c r="I367" i="1"/>
  <c r="J290" i="1"/>
  <c r="J309" i="1"/>
  <c r="J328" i="1"/>
  <c r="K290" i="1"/>
  <c r="K309" i="1"/>
  <c r="K328" i="1"/>
  <c r="L276" i="1"/>
  <c r="E109" i="2" s="1"/>
  <c r="L277" i="1"/>
  <c r="L278" i="1"/>
  <c r="L279" i="1"/>
  <c r="E112" i="2" s="1"/>
  <c r="L281" i="1"/>
  <c r="E118" i="2" s="1"/>
  <c r="L282" i="1"/>
  <c r="L283" i="1"/>
  <c r="L284" i="1"/>
  <c r="E121" i="2" s="1"/>
  <c r="L285" i="1"/>
  <c r="E122" i="2" s="1"/>
  <c r="L286" i="1"/>
  <c r="L287" i="1"/>
  <c r="L288" i="1"/>
  <c r="E125" i="2" s="1"/>
  <c r="L295" i="1"/>
  <c r="L309" i="1" s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C25" i="10" s="1"/>
  <c r="L341" i="1"/>
  <c r="L342" i="1"/>
  <c r="L255" i="1"/>
  <c r="C130" i="2" s="1"/>
  <c r="L336" i="1"/>
  <c r="E130" i="2" s="1"/>
  <c r="C11" i="13"/>
  <c r="C10" i="13"/>
  <c r="C9" i="13"/>
  <c r="L361" i="1"/>
  <c r="L362" i="1" s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A13" i="12" s="1"/>
  <c r="C13" i="12"/>
  <c r="B18" i="12"/>
  <c r="B22" i="12"/>
  <c r="C18" i="12"/>
  <c r="C22" i="12"/>
  <c r="B1" i="12"/>
  <c r="L387" i="1"/>
  <c r="L388" i="1"/>
  <c r="L393" i="1" s="1"/>
  <c r="C138" i="2" s="1"/>
  <c r="L389" i="1"/>
  <c r="L390" i="1"/>
  <c r="L391" i="1"/>
  <c r="L392" i="1"/>
  <c r="L395" i="1"/>
  <c r="L396" i="1"/>
  <c r="L397" i="1"/>
  <c r="L398" i="1"/>
  <c r="L401" i="1" s="1"/>
  <c r="C139" i="2" s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F112" i="1" s="1"/>
  <c r="G60" i="1"/>
  <c r="H60" i="1"/>
  <c r="I60" i="1"/>
  <c r="F56" i="2" s="1"/>
  <c r="F79" i="1"/>
  <c r="C57" i="2" s="1"/>
  <c r="F94" i="1"/>
  <c r="F111" i="1"/>
  <c r="G111" i="1"/>
  <c r="G112" i="1" s="1"/>
  <c r="H79" i="1"/>
  <c r="E57" i="2" s="1"/>
  <c r="E62" i="2" s="1"/>
  <c r="E63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C91" i="2" s="1"/>
  <c r="F162" i="1"/>
  <c r="G147" i="1"/>
  <c r="G162" i="1"/>
  <c r="H147" i="1"/>
  <c r="H162" i="1"/>
  <c r="H169" i="1" s="1"/>
  <c r="I147" i="1"/>
  <c r="I162" i="1"/>
  <c r="C11" i="10"/>
  <c r="C16" i="10"/>
  <c r="C20" i="10"/>
  <c r="L250" i="1"/>
  <c r="L332" i="1"/>
  <c r="L254" i="1"/>
  <c r="L268" i="1"/>
  <c r="L269" i="1"/>
  <c r="C143" i="2" s="1"/>
  <c r="L349" i="1"/>
  <c r="L350" i="1"/>
  <c r="E143" i="2" s="1"/>
  <c r="I665" i="1"/>
  <c r="I670" i="1"/>
  <c r="G661" i="1"/>
  <c r="G662" i="1"/>
  <c r="H662" i="1"/>
  <c r="I669" i="1"/>
  <c r="C42" i="10"/>
  <c r="C32" i="10"/>
  <c r="L374" i="1"/>
  <c r="F130" i="2" s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F552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I552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L270" i="1" s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D31" i="2" s="1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C58" i="2"/>
  <c r="E58" i="2"/>
  <c r="C59" i="2"/>
  <c r="D59" i="2"/>
  <c r="E59" i="2"/>
  <c r="F59" i="2"/>
  <c r="D60" i="2"/>
  <c r="C61" i="2"/>
  <c r="D61" i="2"/>
  <c r="E61" i="2"/>
  <c r="F61" i="2"/>
  <c r="C66" i="2"/>
  <c r="C70" i="2" s="1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0" i="2"/>
  <c r="E110" i="2"/>
  <c r="E111" i="2"/>
  <c r="C112" i="2"/>
  <c r="C113" i="2"/>
  <c r="E113" i="2"/>
  <c r="C114" i="2"/>
  <c r="D115" i="2"/>
  <c r="F115" i="2"/>
  <c r="G115" i="2"/>
  <c r="C119" i="2"/>
  <c r="E119" i="2"/>
  <c r="E120" i="2"/>
  <c r="C121" i="2"/>
  <c r="C123" i="2"/>
  <c r="E123" i="2"/>
  <c r="E124" i="2"/>
  <c r="C125" i="2"/>
  <c r="F128" i="2"/>
  <c r="G128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G620" i="1" s="1"/>
  <c r="F32" i="1"/>
  <c r="F52" i="1" s="1"/>
  <c r="H617" i="1" s="1"/>
  <c r="G32" i="1"/>
  <c r="H32" i="1"/>
  <c r="I32" i="1"/>
  <c r="G52" i="1"/>
  <c r="H618" i="1" s="1"/>
  <c r="H51" i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L256" i="1" s="1"/>
  <c r="H256" i="1"/>
  <c r="I256" i="1"/>
  <c r="J256" i="1"/>
  <c r="K256" i="1"/>
  <c r="F257" i="1"/>
  <c r="F271" i="1" s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G634" i="1" s="1"/>
  <c r="J634" i="1" s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I452" i="1"/>
  <c r="F460" i="1"/>
  <c r="G460" i="1"/>
  <c r="H460" i="1"/>
  <c r="H461" i="1" s="1"/>
  <c r="H641" i="1" s="1"/>
  <c r="F461" i="1"/>
  <c r="G461" i="1"/>
  <c r="F470" i="1"/>
  <c r="G470" i="1"/>
  <c r="H470" i="1"/>
  <c r="I470" i="1"/>
  <c r="I476" i="1" s="1"/>
  <c r="H625" i="1" s="1"/>
  <c r="J470" i="1"/>
  <c r="F474" i="1"/>
  <c r="G474" i="1"/>
  <c r="H474" i="1"/>
  <c r="H476" i="1" s="1"/>
  <c r="H624" i="1" s="1"/>
  <c r="J624" i="1" s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I545" i="1" s="1"/>
  <c r="J524" i="1"/>
  <c r="J545" i="1" s="1"/>
  <c r="K524" i="1"/>
  <c r="F529" i="1"/>
  <c r="G529" i="1"/>
  <c r="G545" i="1" s="1"/>
  <c r="H529" i="1"/>
  <c r="I529" i="1"/>
  <c r="J529" i="1"/>
  <c r="K529" i="1"/>
  <c r="K545" i="1" s="1"/>
  <c r="F534" i="1"/>
  <c r="G534" i="1"/>
  <c r="H534" i="1"/>
  <c r="H545" i="1" s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H571" i="1" s="1"/>
  <c r="I560" i="1"/>
  <c r="J560" i="1"/>
  <c r="K560" i="1"/>
  <c r="K571" i="1" s="1"/>
  <c r="L562" i="1"/>
  <c r="L565" i="1" s="1"/>
  <c r="L563" i="1"/>
  <c r="L564" i="1"/>
  <c r="F565" i="1"/>
  <c r="G565" i="1"/>
  <c r="H565" i="1"/>
  <c r="I565" i="1"/>
  <c r="J565" i="1"/>
  <c r="J571" i="1" s="1"/>
  <c r="K565" i="1"/>
  <c r="L567" i="1"/>
  <c r="L568" i="1"/>
  <c r="L569" i="1"/>
  <c r="F570" i="1"/>
  <c r="F571" i="1" s="1"/>
  <c r="G570" i="1"/>
  <c r="H570" i="1"/>
  <c r="I570" i="1"/>
  <c r="I571" i="1" s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8" i="1" s="1"/>
  <c r="G647" i="1" s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7" i="1"/>
  <c r="G618" i="1"/>
  <c r="G619" i="1"/>
  <c r="G622" i="1"/>
  <c r="G623" i="1"/>
  <c r="G624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39" i="1"/>
  <c r="H639" i="1"/>
  <c r="J639" i="1" s="1"/>
  <c r="G640" i="1"/>
  <c r="H640" i="1"/>
  <c r="J640" i="1" s="1"/>
  <c r="G641" i="1"/>
  <c r="J641" i="1" s="1"/>
  <c r="G643" i="1"/>
  <c r="J643" i="1" s="1"/>
  <c r="H643" i="1"/>
  <c r="G644" i="1"/>
  <c r="G645" i="1"/>
  <c r="H645" i="1"/>
  <c r="J645" i="1" s="1"/>
  <c r="G650" i="1"/>
  <c r="G651" i="1"/>
  <c r="G652" i="1"/>
  <c r="H652" i="1"/>
  <c r="G653" i="1"/>
  <c r="H653" i="1"/>
  <c r="G654" i="1"/>
  <c r="H654" i="1"/>
  <c r="H655" i="1"/>
  <c r="J655" i="1" s="1"/>
  <c r="F192" i="1"/>
  <c r="I257" i="1"/>
  <c r="G257" i="1"/>
  <c r="G271" i="1" s="1"/>
  <c r="L328" i="1"/>
  <c r="A31" i="12"/>
  <c r="D62" i="2"/>
  <c r="D63" i="2" s="1"/>
  <c r="D18" i="2"/>
  <c r="C78" i="2"/>
  <c r="D50" i="2"/>
  <c r="G161" i="2"/>
  <c r="D91" i="2"/>
  <c r="G62" i="2"/>
  <c r="D29" i="13"/>
  <c r="C29" i="13" s="1"/>
  <c r="D19" i="13"/>
  <c r="C19" i="13" s="1"/>
  <c r="E78" i="2"/>
  <c r="H112" i="1"/>
  <c r="K605" i="1"/>
  <c r="G648" i="1" s="1"/>
  <c r="L419" i="1"/>
  <c r="I169" i="1"/>
  <c r="G552" i="1"/>
  <c r="J476" i="1"/>
  <c r="H626" i="1" s="1"/>
  <c r="G476" i="1"/>
  <c r="H623" i="1" s="1"/>
  <c r="J623" i="1" s="1"/>
  <c r="G338" i="1"/>
  <c r="G352" i="1" s="1"/>
  <c r="J140" i="1"/>
  <c r="K550" i="1"/>
  <c r="G22" i="2"/>
  <c r="J552" i="1"/>
  <c r="H140" i="1"/>
  <c r="F22" i="13"/>
  <c r="C22" i="13" s="1"/>
  <c r="H338" i="1"/>
  <c r="H352" i="1" s="1"/>
  <c r="F338" i="1"/>
  <c r="F352" i="1" s="1"/>
  <c r="H192" i="1"/>
  <c r="L570" i="1"/>
  <c r="G36" i="2"/>
  <c r="L534" i="1" l="1"/>
  <c r="K549" i="1"/>
  <c r="I460" i="1"/>
  <c r="I461" i="1" s="1"/>
  <c r="H642" i="1" s="1"/>
  <c r="J644" i="1"/>
  <c r="J617" i="1"/>
  <c r="J651" i="1"/>
  <c r="F476" i="1"/>
  <c r="H622" i="1" s="1"/>
  <c r="J622" i="1" s="1"/>
  <c r="C26" i="10"/>
  <c r="L247" i="1"/>
  <c r="J257" i="1"/>
  <c r="J271" i="1" s="1"/>
  <c r="L229" i="1"/>
  <c r="H257" i="1"/>
  <c r="H271" i="1" s="1"/>
  <c r="K257" i="1"/>
  <c r="K271" i="1" s="1"/>
  <c r="L211" i="1"/>
  <c r="H52" i="1"/>
  <c r="H619" i="1" s="1"/>
  <c r="C18" i="2"/>
  <c r="C16" i="13"/>
  <c r="E128" i="2"/>
  <c r="E115" i="2"/>
  <c r="H660" i="1"/>
  <c r="H664" i="1" s="1"/>
  <c r="H667" i="1" s="1"/>
  <c r="E8" i="13"/>
  <c r="C8" i="13" s="1"/>
  <c r="L539" i="1"/>
  <c r="L382" i="1"/>
  <c r="G636" i="1" s="1"/>
  <c r="J636" i="1" s="1"/>
  <c r="F661" i="1"/>
  <c r="I661" i="1" s="1"/>
  <c r="C15" i="10"/>
  <c r="C10" i="10"/>
  <c r="C81" i="2"/>
  <c r="L290" i="1"/>
  <c r="K503" i="1"/>
  <c r="K352" i="1"/>
  <c r="C62" i="2"/>
  <c r="C35" i="10"/>
  <c r="C36" i="10" s="1"/>
  <c r="C29" i="10"/>
  <c r="D6" i="13"/>
  <c r="C6" i="13" s="1"/>
  <c r="D15" i="13"/>
  <c r="C15" i="13" s="1"/>
  <c r="G649" i="1"/>
  <c r="J649" i="1" s="1"/>
  <c r="L544" i="1"/>
  <c r="L524" i="1"/>
  <c r="J338" i="1"/>
  <c r="J352" i="1" s="1"/>
  <c r="C124" i="2"/>
  <c r="C122" i="2"/>
  <c r="C120" i="2"/>
  <c r="C111" i="2"/>
  <c r="C115" i="2" s="1"/>
  <c r="C56" i="2"/>
  <c r="F662" i="1"/>
  <c r="I662" i="1" s="1"/>
  <c r="C13" i="10"/>
  <c r="D145" i="2"/>
  <c r="E13" i="13"/>
  <c r="C13" i="13" s="1"/>
  <c r="I271" i="1"/>
  <c r="K551" i="1"/>
  <c r="K552" i="1" s="1"/>
  <c r="H25" i="13"/>
  <c r="F169" i="1"/>
  <c r="E81" i="2"/>
  <c r="L351" i="1"/>
  <c r="H647" i="1"/>
  <c r="J647" i="1" s="1"/>
  <c r="G625" i="1"/>
  <c r="J625" i="1" s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L338" i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G63" i="2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J652" i="1"/>
  <c r="J642" i="1"/>
  <c r="G571" i="1"/>
  <c r="I434" i="1"/>
  <c r="G434" i="1"/>
  <c r="E104" i="2"/>
  <c r="I663" i="1"/>
  <c r="C27" i="10"/>
  <c r="G635" i="1"/>
  <c r="J635" i="1" s="1"/>
  <c r="E145" i="2" l="1"/>
  <c r="L352" i="1"/>
  <c r="G633" i="1" s="1"/>
  <c r="J633" i="1" s="1"/>
  <c r="H672" i="1"/>
  <c r="C6" i="10" s="1"/>
  <c r="C128" i="2"/>
  <c r="G672" i="1"/>
  <c r="C5" i="10" s="1"/>
  <c r="L257" i="1"/>
  <c r="L271" i="1" s="1"/>
  <c r="G632" i="1" s="1"/>
  <c r="J632" i="1" s="1"/>
  <c r="F660" i="1"/>
  <c r="I660" i="1" s="1"/>
  <c r="I664" i="1" s="1"/>
  <c r="I672" i="1" s="1"/>
  <c r="C7" i="10" s="1"/>
  <c r="C63" i="2"/>
  <c r="C104" i="2" s="1"/>
  <c r="C25" i="13"/>
  <c r="H33" i="13"/>
  <c r="D31" i="13"/>
  <c r="C31" i="13" s="1"/>
  <c r="C145" i="2"/>
  <c r="L545" i="1"/>
  <c r="C28" i="10"/>
  <c r="D24" i="10" s="1"/>
  <c r="H648" i="1"/>
  <c r="J648" i="1" s="1"/>
  <c r="G104" i="2"/>
  <c r="E33" i="13"/>
  <c r="D35" i="13" s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D23" i="10" l="1"/>
  <c r="F664" i="1"/>
  <c r="F667" i="1" s="1"/>
  <c r="D10" i="10"/>
  <c r="D15" i="10"/>
  <c r="C30" i="10"/>
  <c r="D20" i="10"/>
  <c r="D25" i="10"/>
  <c r="D26" i="10"/>
  <c r="D16" i="10"/>
  <c r="D13" i="10"/>
  <c r="D11" i="10"/>
  <c r="D21" i="10"/>
  <c r="D22" i="10"/>
  <c r="D19" i="10"/>
  <c r="D27" i="10"/>
  <c r="D18" i="10"/>
  <c r="D17" i="10"/>
  <c r="D12" i="10"/>
  <c r="D33" i="13"/>
  <c r="D36" i="13" s="1"/>
  <c r="I667" i="1"/>
  <c r="H656" i="1"/>
  <c r="C41" i="10"/>
  <c r="D38" i="10" s="1"/>
  <c r="F672" i="1" l="1"/>
  <c r="C4" i="10" s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<sst xmlns="http://schemas.openxmlformats.org/spreadsheetml/2006/main" count="3955" uniqueCount="913">
  <si>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</si>
  <si>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</si>
  <si>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</si>
  <si>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</si>
  <si>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</si>
  <si>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</si>
  <si>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</si>
  <si>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</si>
  <si>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</si>
  <si>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</si>
  <si>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</si>
  <si>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</si>
  <si>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</si>
  <si>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</si>
  <si>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</si>
  <si>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</si>
  <si>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</si>
  <si>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</si>
  <si>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</si>
  <si>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</si>
  <si>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</si>
  <si>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</si>
  <si>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</si>
  <si>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</si>
  <si>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</si>
  <si>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</si>
  <si>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</si>
  <si>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</si>
  <si>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</si>
  <si>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</si>
  <si>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</si>
  <si>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</si>
  <si>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</si>
  <si>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</si>
  <si>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</si>
  <si>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</si>
  <si>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</si>
  <si>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</si>
  <si>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</si>
  <si>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</si>
  <si>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</si>
  <si>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</si>
  <si>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</si>
  <si>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</si>
  <si>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</si>
  <si>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</si>
  <si>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</si>
  <si>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</si>
  <si>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</si>
  <si>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</si>
  <si>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</si>
  <si>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</si>
  <si>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</si>
  <si>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</si>
  <si>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</si>
  <si>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</si>
  <si>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</si>
  <si>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</si>
  <si>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</si>
  <si>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</si>
  <si>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</si>
  <si>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</si>
  <si>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</si>
  <si>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</si>
  <si>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</si>
  <si>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</si>
  <si>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</si>
  <si>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</si>
  <si>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</si>
  <si>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</si>
  <si>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</si>
  <si>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</si>
  <si>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</si>
  <si>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</si>
  <si>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</si>
  <si>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</si>
  <si>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</si>
  <si>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</si>
  <si>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</si>
  <si>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</si>
  <si>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</si>
  <si>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</si>
  <si>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</si>
  <si>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</si>
  <si>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</si>
  <si>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</si>
  <si>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</si>
  <si>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</si>
  <si>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</si>
  <si>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</si>
  <si>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</si>
  <si>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</si>
  <si>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</si>
  <si>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</si>
  <si>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</si>
  <si>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</si>
  <si>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</si>
  <si>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</si>
  <si>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</si>
  <si>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</si>
  <si>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</si>
  <si>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</si>
  <si>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</si>
  <si>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</si>
  <si>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</si>
  <si>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</si>
  <si>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</si>
  <si>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</si>
  <si>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</si>
  <si>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</si>
  <si>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</si>
  <si>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</si>
  <si>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</si>
  <si>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</si>
  <si>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</si>
  <si>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</si>
  <si>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</si>
  <si>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</si>
  <si>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</si>
  <si>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</si>
  <si>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</si>
  <si>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</si>
  <si>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</si>
  <si>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</si>
  <si>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</si>
  <si>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</si>
  <si>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</si>
  <si>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</si>
  <si>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</si>
  <si>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</si>
  <si>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</si>
  <si>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</si>
  <si>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</si>
  <si>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</si>
  <si>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</si>
  <si>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</si>
  <si>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</si>
  <si>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</si>
  <si>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</si>
  <si>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</si>
  <si>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</si>
  <si>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</si>
  <si>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</si>
  <si>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</si>
  <si>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</si>
  <si>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</si>
  <si>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</si>
  <si>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</si>
  <si>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</si>
  <si>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</si>
  <si>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</si>
  <si>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</si>
  <si>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</si>
  <si>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</si>
  <si>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</si>
  <si>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</si>
  <si>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</si>
  <si>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</si>
  <si>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</si>
  <si>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</si>
  <si>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</si>
  <si>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</si>
  <si>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</si>
  <si>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</si>
  <si>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</si>
  <si>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</si>
  <si>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</si>
  <si>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</si>
  <si>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</si>
  <si>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</si>
  <si>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</si>
  <si>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</si>
  <si>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</si>
  <si>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</si>
  <si>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</si>
  <si>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</si>
  <si>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</si>
  <si>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</si>
  <si>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</si>
  <si>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</si>
  <si>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</si>
  <si>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</si>
  <si>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</si>
  <si>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</si>
  <si>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</si>
  <si>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</si>
  <si>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</si>
  <si>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</si>
  <si>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</si>
  <si>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</si>
  <si>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</si>
  <si>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</si>
  <si>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</si>
  <si>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</si>
  <si>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</si>
  <si>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</si>
  <si>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</si>
  <si>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</si>
  <si>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</si>
  <si>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</si>
  <si>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</si>
  <si>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</si>
  <si>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</si>
  <si>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</si>
  <si>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</si>
  <si>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</si>
  <si>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</si>
  <si>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</si>
  <si>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</si>
  <si>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</si>
  <si>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</si>
  <si>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</si>
  <si>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</si>
  <si>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</si>
  <si>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</si>
  <si>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</si>
  <si>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</si>
  <si>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</si>
  <si>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</si>
  <si>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</si>
  <si>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</si>
  <si>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</si>
  <si>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</si>
  <si>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</si>
  <si>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</si>
  <si>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</si>
  <si>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</si>
  <si>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</si>
  <si>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</si>
  <si>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</si>
  <si>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</si>
  <si>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</si>
  <si>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</si>
  <si>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</si>
  <si>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</si>
  <si>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</si>
  <si>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</si>
  <si>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</si>
  <si>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</si>
  <si>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</si>
  <si>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</si>
  <si>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</si>
  <si>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</si>
  <si>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</si>
  <si>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</si>
  <si>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</si>
  <si>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</si>
  <si>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</si>
  <si>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</si>
  <si>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</si>
  <si>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</si>
  <si>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</si>
  <si>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</si>
  <si>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</si>
  <si>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</si>
  <si>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</si>
  <si>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</si>
  <si>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</si>
  <si>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</si>
  <si>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</si>
  <si>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</si>
  <si>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</si>
  <si>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</si>
  <si>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</si>
  <si>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</si>
  <si>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</si>
  <si>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</si>
  <si>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</si>
  <si>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</si>
  <si>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</si>
  <si>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</si>
  <si>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</si>
  <si>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</si>
  <si>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</si>
  <si>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</si>
  <si>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</si>
  <si>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</si>
  <si>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</si>
  <si>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</si>
  <si>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</si>
  <si>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</si>
  <si>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</si>
  <si>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</si>
  <si>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</si>
  <si>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</si>
  <si>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</si>
  <si>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</si>
  <si>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</si>
  <si>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</si>
  <si>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</si>
  <si>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</si>
  <si>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</si>
  <si>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</si>
  <si>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</si>
  <si>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</si>
  <si>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</si>
  <si>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</si>
  <si>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</si>
  <si>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</si>
  <si>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</si>
  <si>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</si>
  <si>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</si>
  <si>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</si>
  <si>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</si>
  <si>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</si>
  <si>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</si>
  <si>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</si>
  <si>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</si>
  <si>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</si>
  <si>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</si>
  <si>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</si>
  <si>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</si>
  <si>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</si>
  <si>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</si>
  <si>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</si>
  <si>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</si>
  <si>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</si>
  <si>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</si>
  <si>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</si>
  <si>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</si>
  <si>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</si>
  <si>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</si>
  <si>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</si>
  <si>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</si>
  <si>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</si>
  <si>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</si>
  <si>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</si>
  <si>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</si>
  <si>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</si>
  <si>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</si>
  <si>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</si>
  <si>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</si>
  <si>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</si>
  <si>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</si>
  <si>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</si>
  <si>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</si>
  <si>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</si>
  <si>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</si>
  <si>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</si>
  <si>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</si>
  <si>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</si>
  <si>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</si>
  <si>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</si>
  <si>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</si>
  <si>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</si>
  <si>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</si>
  <si>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</si>
  <si>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</si>
  <si>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</si>
  <si>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</si>
  <si>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</si>
  <si>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</si>
  <si>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</si>
  <si>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</si>
  <si>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</si>
  <si>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</si>
  <si>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</si>
  <si>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</si>
  <si>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</si>
  <si>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</si>
  <si>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</si>
  <si>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</si>
  <si>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</si>
  <si>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</si>
  <si>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</si>
  <si>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</si>
  <si>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</si>
  <si>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</si>
  <si>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</si>
  <si>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</si>
  <si>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</si>
  <si>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</si>
  <si>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</si>
  <si>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</si>
  <si>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</si>
  <si>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</si>
  <si>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</si>
  <si>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</si>
  <si>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</si>
  <si>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</si>
  <si>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</si>
  <si>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</si>
  <si>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</si>
  <si>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</si>
  <si>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</si>
  <si>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</si>
  <si>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</si>
  <si>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</si>
  <si>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</si>
  <si>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</si>
  <si>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</si>
  <si>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</si>
  <si>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</si>
  <si>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</si>
  <si>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</si>
  <si>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</si>
  <si>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</si>
  <si>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</si>
  <si>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</si>
  <si>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</si>
  <si>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</si>
  <si>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</si>
  <si>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</si>
  <si>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</si>
  <si>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</si>
  <si>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</si>
  <si>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</si>
  <si>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</si>
  <si>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</si>
  <si>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</si>
  <si>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</si>
  <si>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</si>
  <si>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</si>
  <si>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</si>
  <si>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</si>
  <si>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</si>
  <si>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</si>
  <si>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</si>
  <si>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</si>
  <si>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</si>
  <si>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</si>
  <si>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</si>
  <si>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</si>
  <si>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</si>
  <si>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</si>
  <si>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</si>
  <si>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</si>
  <si>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</si>
  <si>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</si>
  <si>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</si>
  <si>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</si>
  <si>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</si>
  <si>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</si>
  <si>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</si>
  <si>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</si>
  <si>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</si>
  <si>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</si>
  <si>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</si>
  <si>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</si>
  <si>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</si>
  <si>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</si>
  <si>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</si>
  <si>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</si>
  <si>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</si>
  <si>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</si>
  <si>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</si>
  <si>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</si>
  <si>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</si>
  <si>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</si>
  <si>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</si>
  <si>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</si>
  <si>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</si>
  <si>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</si>
  <si>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</si>
  <si>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</si>
  <si>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</si>
  <si>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</si>
  <si>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</si>
  <si>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</si>
  <si>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</si>
  <si>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</si>
  <si>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</si>
  <si>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</si>
  <si>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</si>
  <si>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</si>
  <si>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</si>
  <si>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</si>
  <si>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</si>
  <si>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</si>
  <si>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</si>
  <si>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</si>
  <si>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</si>
  <si>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</si>
  <si>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</si>
  <si>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</si>
  <si>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</si>
  <si>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</si>
  <si>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</si>
  <si>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</si>
  <si>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</si>
  <si>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</si>
  <si>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</si>
  <si>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</si>
  <si>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</si>
  <si>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</si>
  <si>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</si>
  <si>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</si>
  <si>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</si>
  <si>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</si>
  <si>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</si>
  <si>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</si>
  <si>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</si>
  <si>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</si>
  <si>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</si>
  <si>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</si>
  <si>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</si>
  <si>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</si>
  <si>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</si>
  <si>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</si>
  <si>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</si>
  <si>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</si>
  <si>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</si>
  <si>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</si>
  <si>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</si>
  <si>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</si>
  <si>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</si>
  <si>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</si>
  <si>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</si>
  <si>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</si>
  <si>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</si>
  <si>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</si>
  <si>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</si>
  <si>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</si>
  <si>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</si>
  <si>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</si>
  <si>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</si>
  <si>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</si>
  <si>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</si>
  <si>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</si>
  <si>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</si>
  <si>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</si>
  <si>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</si>
  <si>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</si>
  <si>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</si>
  <si>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</si>
  <si>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</si>
  <si>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</si>
  <si>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</si>
  <si>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</si>
  <si>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</si>
  <si>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</si>
  <si>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</si>
  <si>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</si>
  <si>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</si>
  <si>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</si>
  <si>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</si>
  <si>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</si>
  <si>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</si>
  <si>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</si>
  <si>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</si>
  <si>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</si>
  <si>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</si>
  <si>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</si>
  <si>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</si>
  <si>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</si>
  <si>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</si>
  <si>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</si>
  <si>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</si>
  <si>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</si>
  <si>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</si>
  <si>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</si>
  <si>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</si>
  <si>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</si>
  <si>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</si>
  <si>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</si>
  <si>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</si>
  <si>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</si>
  <si>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</si>
  <si>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</si>
  <si>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</si>
  <si>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</si>
  <si>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</si>
  <si>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</si>
  <si>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</si>
  <si>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</si>
  <si>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</si>
  <si>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</si>
  <si>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</si>
  <si>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</si>
  <si>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</si>
  <si>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</si>
  <si>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</si>
  <si>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</si>
  <si>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</si>
  <si>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</si>
  <si>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</si>
  <si>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</si>
  <si>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</si>
  <si>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</si>
  <si>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</si>
  <si>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</si>
  <si>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</si>
  <si>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</si>
  <si>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</si>
  <si>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</si>
  <si>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</si>
  <si>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</si>
  <si>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</si>
  <si>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</si>
  <si>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</si>
  <si>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</si>
  <si>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</si>
  <si>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</si>
  <si>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</si>
  <si>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</si>
  <si>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</si>
  <si>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</si>
  <si>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</si>
  <si>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</si>
  <si>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</si>
  <si>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</si>
  <si>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</si>
  <si>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</si>
  <si>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</si>
  <si>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</si>
  <si>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</si>
  <si>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</si>
  <si>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</si>
  <si>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</si>
  <si>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</si>
  <si>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</si>
  <si>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</si>
  <si>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</si>
  <si>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</si>
  <si>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</si>
  <si>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</si>
  <si>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</si>
  <si>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</si>
  <si>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</si>
  <si>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</si>
  <si>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</si>
  <si>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</si>
  <si>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</si>
  <si>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</si>
  <si>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</si>
  <si>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</si>
  <si>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</si>
  <si>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</si>
  <si>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</si>
  <si>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</si>
  <si>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</si>
  <si>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</si>
  <si>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</si>
  <si>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</si>
  <si>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</si>
  <si>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</si>
  <si>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</si>
  <si>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</si>
  <si>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</si>
  <si>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</si>
  <si>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</si>
  <si>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</si>
  <si>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</si>
  <si>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</si>
  <si>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</si>
  <si>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</si>
  <si>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</si>
  <si>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</si>
  <si>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</si>
  <si>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</si>
  <si>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</si>
  <si>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</si>
  <si>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</si>
  <si>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</si>
  <si>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</si>
  <si>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</si>
  <si>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</si>
  <si>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</si>
  <si>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</si>
  <si>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</si>
  <si>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</si>
  <si>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</si>
  <si>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</si>
  <si>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</si>
  <si>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</si>
  <si>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</si>
  <si>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</si>
  <si>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</si>
  <si>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</si>
  <si>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</si>
  <si>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</si>
  <si>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</si>
  <si>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</si>
  <si>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</si>
  <si>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</si>
  <si>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</si>
  <si>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</si>
  <si>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</si>
  <si>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</si>
  <si>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</si>
  <si>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</si>
  <si>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</si>
  <si>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</si>
  <si>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</si>
  <si>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</si>
  <si>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</si>
  <si>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</si>
  <si>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</si>
  <si>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</si>
  <si>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</si>
  <si>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</si>
  <si>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</si>
  <si>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</si>
  <si>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</si>
  <si>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</si>
  <si>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</si>
  <si>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</si>
  <si>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</si>
  <si>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</si>
  <si>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</si>
  <si>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</si>
  <si>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</si>
  <si>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</si>
  <si>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</si>
  <si>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</si>
  <si>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</si>
  <si>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</si>
  <si>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</si>
  <si>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</si>
  <si>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</si>
  <si>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</si>
  <si>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</si>
  <si>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</si>
  <si>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</si>
  <si>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</si>
  <si>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</si>
  <si>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</si>
  <si>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</si>
  <si>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</si>
  <si>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</si>
  <si>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</si>
  <si>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</si>
  <si>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</si>
  <si>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</si>
  <si>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</si>
  <si>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</si>
  <si>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</si>
  <si>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</si>
  <si>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</si>
  <si>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</si>
  <si>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</si>
  <si>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</si>
  <si>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</si>
  <si>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</si>
  <si>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</si>
  <si>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</si>
  <si>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</si>
  <si>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</si>
  <si>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</si>
  <si>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</si>
  <si>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</si>
  <si>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</si>
  <si>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</si>
  <si>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</si>
  <si>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</si>
  <si>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</si>
  <si>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</si>
  <si>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</si>
  <si>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</si>
  <si>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</si>
  <si>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</si>
  <si>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</si>
  <si>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</si>
  <si>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</si>
  <si>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</si>
  <si>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</si>
  <si>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</si>
  <si>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</si>
  <si>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</si>
  <si>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</si>
  <si>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</si>
  <si>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</si>
  <si>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</si>
  <si>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</si>
  <si>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</si>
  <si>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</si>
  <si>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</si>
  <si>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</si>
  <si>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</si>
  <si>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</si>
  <si>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</si>
  <si>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</si>
  <si>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</si>
  <si>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</si>
  <si>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</si>
  <si>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</si>
  <si>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</si>
  <si>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</si>
  <si>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</si>
  <si>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</si>
  <si>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</si>
  <si>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</si>
  <si>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</si>
  <si>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</si>
  <si>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</si>
  <si>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</si>
  <si>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</si>
  <si>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</si>
  <si>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</si>
  <si>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</si>
  <si>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</si>
  <si>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</si>
  <si>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</si>
  <si>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</si>
  <si>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</si>
  <si>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</si>
  <si>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</si>
  <si>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</si>
  <si>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</si>
  <si>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</si>
  <si>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</si>
  <si>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</si>
  <si>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</si>
  <si>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</si>
  <si>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</si>
  <si>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</si>
  <si>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</si>
  <si>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</si>
  <si>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</si>
  <si>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</si>
  <si>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</si>
  <si>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</si>
  <si>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</si>
  <si>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</si>
  <si>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</si>
  <si>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</si>
  <si>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</si>
  <si>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</si>
  <si>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</si>
  <si>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</si>
  <si>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</si>
  <si>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</si>
  <si>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</si>
  <si>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</si>
  <si>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</si>
  <si>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</si>
  <si>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</si>
  <si>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</si>
  <si>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</si>
  <si>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</si>
  <si>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</si>
  <si>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</si>
  <si>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</si>
  <si>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</si>
  <si>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</si>
  <si>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</si>
  <si>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</si>
  <si>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</si>
  <si>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</si>
  <si>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</si>
  <si>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</si>
  <si>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</si>
  <si>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</si>
  <si>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</si>
  <si>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</si>
  <si>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</si>
  <si>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</si>
  <si>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</si>
  <si>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</si>
  <si>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</si>
  <si>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</si>
  <si>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</si>
  <si>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</si>
  <si>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</si>
  <si>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</si>
  <si>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</si>
  <si>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</si>
  <si>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</si>
  <si>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</si>
  <si>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</si>
  <si>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</si>
  <si>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</si>
  <si>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</si>
  <si>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</si>
  <si>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</si>
  <si>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</si>
  <si>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</si>
  <si>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</si>
  <si>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</si>
  <si>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</si>
  <si>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</si>
  <si>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</si>
  <si>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</si>
  <si>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</si>
  <si>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</si>
  <si>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</si>
  <si>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</si>
  <si>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</si>
  <si>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</si>
  <si>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</si>
  <si>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</si>
  <si>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</si>
  <si>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</si>
  <si>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</si>
  <si>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</si>
  <si>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</si>
  <si>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</si>
  <si>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</si>
  <si>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</si>
  <si>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</si>
  <si>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</si>
  <si>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</si>
  <si>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</si>
  <si>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</si>
  <si>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</si>
  <si>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</si>
  <si>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</si>
  <si>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</si>
  <si>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</si>
  <si>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</si>
  <si>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</si>
  <si>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</si>
  <si>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</si>
  <si>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</si>
  <si>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</si>
  <si>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</si>
  <si>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</si>
  <si>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</si>
  <si>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</si>
  <si>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</si>
  <si>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</si>
  <si>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</si>
  <si>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Dummer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</si>
</sst>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F48" sqref="F48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147</v>
      </c>
      <c r="C2" s="21">
        <v>147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f>17209.58+0.48</f>
        <v>17210.060000000001</v>
      </c>
      <c r="G9" s="18"/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>
        <f>15267.85+60.45</f>
        <v>15328.300000000001</v>
      </c>
      <c r="G10" s="18"/>
      <c r="H10" s="18"/>
      <c r="I10" s="18"/>
      <c r="J10" s="67">
        <f>SUM(I440)</f>
        <v>165518.62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119.46</v>
      </c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/>
      <c r="G13" s="18"/>
      <c r="H13" s="18">
        <v>119.46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32657.82</v>
      </c>
      <c r="G19" s="41">
        <f>SUM(G9:G18)</f>
        <v>0</v>
      </c>
      <c r="H19" s="41">
        <f>SUM(H9:H18)</f>
        <v>119.46</v>
      </c>
      <c r="I19" s="41">
        <f>SUM(I9:I18)</f>
        <v>0</v>
      </c>
      <c r="J19" s="41">
        <f>SUM(J9:J18)</f>
        <v>165518.62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/>
      <c r="H22" s="18">
        <v>119.46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0</v>
      </c>
      <c r="G32" s="41">
        <f>SUM(G22:G31)</f>
        <v>0</v>
      </c>
      <c r="H32" s="41">
        <f>SUM(H22:H31)</f>
        <v>119.46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7110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/>
      <c r="J48" s="13">
        <f>SUM(I459)</f>
        <v>165518.62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25547.82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32657.82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165518.62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32657.82</v>
      </c>
      <c r="G52" s="41">
        <f>G51+G32</f>
        <v>0</v>
      </c>
      <c r="H52" s="41">
        <f>H51+H32</f>
        <v>119.46</v>
      </c>
      <c r="I52" s="41">
        <f>I51+I32</f>
        <v>0</v>
      </c>
      <c r="J52" s="41">
        <f>J51+J32</f>
        <v>165518.62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212098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212098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0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475.91</v>
      </c>
      <c r="G96" s="18"/>
      <c r="H96" s="18"/>
      <c r="I96" s="18"/>
      <c r="J96" s="18">
        <v>5837.43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/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/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475.91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5837.43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212573.91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5837.43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67327.17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72316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139643.16999999998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/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/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139643.16999999998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/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/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/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v>2834.46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/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0</v>
      </c>
      <c r="G162" s="41">
        <f>SUM(G150:G161)</f>
        <v>0</v>
      </c>
      <c r="H162" s="41">
        <f>SUM(H150:H161)</f>
        <v>2834.46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0</v>
      </c>
      <c r="G169" s="41">
        <f>G147+G162+SUM(G163:G168)</f>
        <v>0</v>
      </c>
      <c r="H169" s="41">
        <f>H147+H162+SUM(H163:H168)</f>
        <v>2834.46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/>
      <c r="J179" s="18"/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352217.07999999996</v>
      </c>
      <c r="G193" s="47">
        <f>G112+G140+G169+G192</f>
        <v>0</v>
      </c>
      <c r="H193" s="47">
        <f>H112+H140+H169+H192</f>
        <v>2834.46</v>
      </c>
      <c r="I193" s="47">
        <f>I112+I140+I169+I192</f>
        <v>0</v>
      </c>
      <c r="J193" s="47">
        <f>J112+J140+J192</f>
        <v>5837.43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/>
      <c r="G197" s="18"/>
      <c r="H197" s="18">
        <v>158791.69</v>
      </c>
      <c r="I197" s="18"/>
      <c r="J197" s="18"/>
      <c r="K197" s="18"/>
      <c r="L197" s="19">
        <f>SUM(F197:K197)</f>
        <v>158791.69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/>
      <c r="G198" s="18"/>
      <c r="H198" s="18">
        <v>0</v>
      </c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/>
      <c r="G200" s="18"/>
      <c r="H200" s="18">
        <v>1999.1699999999998</v>
      </c>
      <c r="I200" s="18"/>
      <c r="J200" s="18"/>
      <c r="K200" s="18">
        <v>160</v>
      </c>
      <c r="L200" s="19">
        <f>SUM(F200:K200)</f>
        <v>2159.17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/>
      <c r="G202" s="18"/>
      <c r="H202" s="18">
        <v>7244.34</v>
      </c>
      <c r="I202" s="18"/>
      <c r="J202" s="18"/>
      <c r="K202" s="18"/>
      <c r="L202" s="19">
        <f t="shared" ref="L202:L208" si="0">SUM(F202:K202)</f>
        <v>7244.34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867.61102603369068</v>
      </c>
      <c r="G204" s="18">
        <v>297.75125063808065</v>
      </c>
      <c r="H204" s="18">
        <v>22715.663348647271</v>
      </c>
      <c r="I204" s="18">
        <v>0</v>
      </c>
      <c r="J204" s="18"/>
      <c r="K204" s="18">
        <v>1045.0535477284329</v>
      </c>
      <c r="L204" s="19">
        <f t="shared" si="0"/>
        <v>24926.079173047474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v>67667.7970557308</v>
      </c>
      <c r="I208" s="18">
        <v>3750.8719663512088</v>
      </c>
      <c r="J208" s="18"/>
      <c r="K208" s="18"/>
      <c r="L208" s="19">
        <f t="shared" si="0"/>
        <v>71418.669022082002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867.61102603369068</v>
      </c>
      <c r="G211" s="41">
        <f t="shared" si="1"/>
        <v>297.75125063808065</v>
      </c>
      <c r="H211" s="41">
        <f t="shared" si="1"/>
        <v>258418.66040437808</v>
      </c>
      <c r="I211" s="41">
        <f t="shared" si="1"/>
        <v>3750.8719663512088</v>
      </c>
      <c r="J211" s="41">
        <f t="shared" si="1"/>
        <v>0</v>
      </c>
      <c r="K211" s="41">
        <f t="shared" si="1"/>
        <v>1205.0535477284329</v>
      </c>
      <c r="L211" s="41">
        <f t="shared" si="1"/>
        <v>264539.94819512952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>
        <v>42813</v>
      </c>
      <c r="I215" s="18"/>
      <c r="J215" s="18"/>
      <c r="K215" s="18"/>
      <c r="L215" s="19">
        <f>SUM(F215:K215)</f>
        <v>42813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>
        <v>30.33</v>
      </c>
      <c r="I220" s="18"/>
      <c r="J220" s="18"/>
      <c r="K220" s="18"/>
      <c r="L220" s="19">
        <f t="shared" ref="L220:L226" si="2">SUM(F220:K220)</f>
        <v>30.33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v>206.73813169984683</v>
      </c>
      <c r="G222" s="18">
        <v>70.949464012251141</v>
      </c>
      <c r="H222" s="18">
        <v>5412.7871362940268</v>
      </c>
      <c r="I222" s="18">
        <v>0</v>
      </c>
      <c r="J222" s="18"/>
      <c r="K222" s="18">
        <v>249.01990811638586</v>
      </c>
      <c r="L222" s="19">
        <f t="shared" si="2"/>
        <v>5939.4946401225106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>
        <v>16888.801261829653</v>
      </c>
      <c r="I226" s="18">
        <v>936.15772870662454</v>
      </c>
      <c r="J226" s="18"/>
      <c r="K226" s="18"/>
      <c r="L226" s="19">
        <f t="shared" si="2"/>
        <v>17824.958990536277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206.73813169984683</v>
      </c>
      <c r="G229" s="41">
        <f>SUM(G215:G228)</f>
        <v>70.949464012251141</v>
      </c>
      <c r="H229" s="41">
        <f>SUM(H215:H228)</f>
        <v>65144.918398123686</v>
      </c>
      <c r="I229" s="41">
        <f>SUM(I215:I228)</f>
        <v>936.15772870662454</v>
      </c>
      <c r="J229" s="41">
        <f>SUM(J215:J228)</f>
        <v>0</v>
      </c>
      <c r="K229" s="41">
        <f t="shared" si="3"/>
        <v>249.01990811638586</v>
      </c>
      <c r="L229" s="41">
        <f t="shared" si="3"/>
        <v>66607.783630658785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v>62100</v>
      </c>
      <c r="I233" s="18"/>
      <c r="J233" s="18"/>
      <c r="K233" s="18"/>
      <c r="L233" s="19">
        <f>SUM(F233:K233)</f>
        <v>62100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>
        <v>12.13</v>
      </c>
      <c r="I238" s="18"/>
      <c r="J238" s="18"/>
      <c r="K238" s="18"/>
      <c r="L238" s="19">
        <f t="shared" ref="L238:L244" si="4">SUM(F238:K238)</f>
        <v>12.13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275.65084226646252</v>
      </c>
      <c r="G240" s="18">
        <v>94.599285349668207</v>
      </c>
      <c r="H240" s="18">
        <v>7217.0495150587039</v>
      </c>
      <c r="I240" s="18">
        <v>0</v>
      </c>
      <c r="J240" s="18"/>
      <c r="K240" s="18">
        <v>332.02654415518123</v>
      </c>
      <c r="L240" s="19">
        <f t="shared" si="4"/>
        <v>7919.326186830016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v>22518.401682439537</v>
      </c>
      <c r="I244" s="18">
        <v>1248.210304942166</v>
      </c>
      <c r="J244" s="18"/>
      <c r="K244" s="18"/>
      <c r="L244" s="19">
        <f t="shared" si="4"/>
        <v>23766.611987381704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275.65084226646252</v>
      </c>
      <c r="G247" s="41">
        <f t="shared" si="5"/>
        <v>94.599285349668207</v>
      </c>
      <c r="H247" s="41">
        <f t="shared" si="5"/>
        <v>91847.581197498235</v>
      </c>
      <c r="I247" s="41">
        <f t="shared" si="5"/>
        <v>1248.210304942166</v>
      </c>
      <c r="J247" s="41">
        <f t="shared" si="5"/>
        <v>0</v>
      </c>
      <c r="K247" s="41">
        <f t="shared" si="5"/>
        <v>332.02654415518123</v>
      </c>
      <c r="L247" s="41">
        <f t="shared" si="5"/>
        <v>93798.068174211716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1350</v>
      </c>
      <c r="G257" s="41">
        <f t="shared" si="8"/>
        <v>463.3</v>
      </c>
      <c r="H257" s="41">
        <f t="shared" si="8"/>
        <v>415411.16000000003</v>
      </c>
      <c r="I257" s="41">
        <f t="shared" si="8"/>
        <v>5935.2399999999989</v>
      </c>
      <c r="J257" s="41">
        <f t="shared" si="8"/>
        <v>0</v>
      </c>
      <c r="K257" s="41">
        <f t="shared" si="8"/>
        <v>1786.1000000000001</v>
      </c>
      <c r="L257" s="41">
        <f t="shared" si="8"/>
        <v>424945.8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0</v>
      </c>
      <c r="L270" s="41">
        <f t="shared" si="9"/>
        <v>0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1350</v>
      </c>
      <c r="G271" s="42">
        <f t="shared" si="11"/>
        <v>463.3</v>
      </c>
      <c r="H271" s="42">
        <f t="shared" si="11"/>
        <v>415411.16000000003</v>
      </c>
      <c r="I271" s="42">
        <f t="shared" si="11"/>
        <v>5935.2399999999989</v>
      </c>
      <c r="J271" s="42">
        <f t="shared" si="11"/>
        <v>0</v>
      </c>
      <c r="K271" s="42">
        <f t="shared" si="11"/>
        <v>1786.1000000000001</v>
      </c>
      <c r="L271" s="42">
        <f t="shared" si="11"/>
        <v>424945.8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>
        <v>2715</v>
      </c>
      <c r="I281" s="18"/>
      <c r="J281" s="18"/>
      <c r="K281" s="18"/>
      <c r="L281" s="19">
        <f t="shared" ref="L281:L287" si="12">SUM(F281:K281)</f>
        <v>2715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2715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2715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2715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2715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>
        <v>119.46</v>
      </c>
      <c r="L350" s="19">
        <f t="shared" si="21"/>
        <v>119.46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119.46</v>
      </c>
      <c r="L351" s="41">
        <f>SUM(L341:L350)</f>
        <v>119.46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0</v>
      </c>
      <c r="G352" s="41">
        <f>G338</f>
        <v>0</v>
      </c>
      <c r="H352" s="41">
        <f>H338</f>
        <v>2715</v>
      </c>
      <c r="I352" s="41">
        <f>I338</f>
        <v>0</v>
      </c>
      <c r="J352" s="41">
        <f>J338</f>
        <v>0</v>
      </c>
      <c r="K352" s="47">
        <f>K338+K351</f>
        <v>119.46</v>
      </c>
      <c r="L352" s="41">
        <f>L338+L351</f>
        <v>2834.46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/>
      <c r="G367" s="18"/>
      <c r="H367" s="18"/>
      <c r="I367" s="56">
        <f>SUM(F367:H367)</f>
        <v>0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/>
      <c r="G368" s="63"/>
      <c r="H368" s="63"/>
      <c r="I368" s="56">
        <f>SUM(F368:H368)</f>
        <v>0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>
        <v>5837.43</v>
      </c>
      <c r="I398" s="18"/>
      <c r="J398" s="24" t="s">
        <v>288</v>
      </c>
      <c r="K398" s="24" t="s">
        <v>288</v>
      </c>
      <c r="L398" s="56">
        <f t="shared" si="26"/>
        <v>5837.43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5837.43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5837.43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5837.43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5837.43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>
        <v>165518.62</v>
      </c>
      <c r="H440" s="18"/>
      <c r="I440" s="56">
        <f t="shared" si="33"/>
        <v>165518.62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165518.62</v>
      </c>
      <c r="H446" s="13">
        <f>SUM(H439:H445)</f>
        <v>0</v>
      </c>
      <c r="I446" s="13">
        <f>SUM(I439:I445)</f>
        <v>165518.62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>
        <v>165518.62</v>
      </c>
      <c r="H459" s="18"/>
      <c r="I459" s="56">
        <f t="shared" si="34"/>
        <v>165518.62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165518.62</v>
      </c>
      <c r="H460" s="83">
        <f>SUM(H454:H459)</f>
        <v>0</v>
      </c>
      <c r="I460" s="83">
        <f>SUM(I454:I459)</f>
        <v>165518.62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165518.62</v>
      </c>
      <c r="H461" s="42">
        <f>H452+H460</f>
        <v>0</v>
      </c>
      <c r="I461" s="42">
        <f>I452+I460</f>
        <v>165518.62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105386.54</v>
      </c>
      <c r="G465" s="18"/>
      <c r="H465" s="18">
        <v>0</v>
      </c>
      <c r="I465" s="18"/>
      <c r="J465" s="18">
        <v>159681.19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352217.08</v>
      </c>
      <c r="G468" s="18"/>
      <c r="H468" s="18">
        <v>2834.46</v>
      </c>
      <c r="I468" s="18"/>
      <c r="J468" s="18">
        <v>5837.43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352217.08</v>
      </c>
      <c r="G470" s="53">
        <f>SUM(G468:G469)</f>
        <v>0</v>
      </c>
      <c r="H470" s="53">
        <f>SUM(H468:H469)</f>
        <v>2834.46</v>
      </c>
      <c r="I470" s="53">
        <f>SUM(I468:I469)</f>
        <v>0</v>
      </c>
      <c r="J470" s="53">
        <f>SUM(J468:J469)</f>
        <v>5837.43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424945.8</v>
      </c>
      <c r="G472" s="18"/>
      <c r="H472" s="18">
        <v>2834.46</v>
      </c>
      <c r="I472" s="18"/>
      <c r="J472" s="18"/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424945.8</v>
      </c>
      <c r="G474" s="53">
        <f>SUM(G472:G473)</f>
        <v>0</v>
      </c>
      <c r="H474" s="53">
        <f>SUM(H472:H473)</f>
        <v>2834.46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32657.820000000007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165518.62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/>
      <c r="G521" s="18"/>
      <c r="H521" s="18">
        <v>1999.17</v>
      </c>
      <c r="I521" s="18"/>
      <c r="J521" s="18"/>
      <c r="K521" s="18">
        <v>160</v>
      </c>
      <c r="L521" s="88">
        <f>SUM(F521:K521)</f>
        <v>2159.17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1999.17</v>
      </c>
      <c r="I524" s="108">
        <f t="shared" si="36"/>
        <v>0</v>
      </c>
      <c r="J524" s="108">
        <f t="shared" si="36"/>
        <v>0</v>
      </c>
      <c r="K524" s="108">
        <f t="shared" si="36"/>
        <v>160</v>
      </c>
      <c r="L524" s="89">
        <f t="shared" si="36"/>
        <v>2159.17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/>
      <c r="G526" s="18"/>
      <c r="H526" s="18">
        <v>9959.34</v>
      </c>
      <c r="I526" s="18"/>
      <c r="J526" s="18"/>
      <c r="K526" s="18"/>
      <c r="L526" s="88">
        <f>SUM(F526:K526)</f>
        <v>9959.34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>
        <v>30.33</v>
      </c>
      <c r="I527" s="18"/>
      <c r="J527" s="18"/>
      <c r="K527" s="18"/>
      <c r="L527" s="88">
        <f>SUM(F527:K527)</f>
        <v>30.33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>
        <v>12.13</v>
      </c>
      <c r="I528" s="18"/>
      <c r="J528" s="18"/>
      <c r="K528" s="18"/>
      <c r="L528" s="88">
        <f>SUM(F528:K528)</f>
        <v>12.13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10001.799999999999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10001.799999999999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/>
      <c r="G531" s="18"/>
      <c r="H531" s="18">
        <v>3328.57</v>
      </c>
      <c r="I531" s="18"/>
      <c r="J531" s="18"/>
      <c r="K531" s="18"/>
      <c r="L531" s="88">
        <f>SUM(F531:K531)</f>
        <v>3328.57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>
        <v>3712.15</v>
      </c>
      <c r="I532" s="18"/>
      <c r="J532" s="18"/>
      <c r="K532" s="18"/>
      <c r="L532" s="88">
        <f>SUM(F532:K532)</f>
        <v>3712.15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7040.72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7040.72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0</v>
      </c>
      <c r="G545" s="89">
        <f t="shared" ref="G545:L545" si="41">G524+G529+G534+G539+G544</f>
        <v>0</v>
      </c>
      <c r="H545" s="89">
        <f t="shared" si="41"/>
        <v>19041.689999999999</v>
      </c>
      <c r="I545" s="89">
        <f t="shared" si="41"/>
        <v>0</v>
      </c>
      <c r="J545" s="89">
        <f t="shared" si="41"/>
        <v>0</v>
      </c>
      <c r="K545" s="89">
        <f t="shared" si="41"/>
        <v>160</v>
      </c>
      <c r="L545" s="89">
        <f t="shared" si="41"/>
        <v>19201.689999999999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2159.17</v>
      </c>
      <c r="G549" s="87">
        <f>L526</f>
        <v>9959.34</v>
      </c>
      <c r="H549" s="87">
        <f>L531</f>
        <v>3328.57</v>
      </c>
      <c r="I549" s="87">
        <f>L536</f>
        <v>0</v>
      </c>
      <c r="J549" s="87">
        <f>L541</f>
        <v>0</v>
      </c>
      <c r="K549" s="87">
        <f>SUM(F549:J549)</f>
        <v>15447.08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30.33</v>
      </c>
      <c r="H550" s="87">
        <f>L532</f>
        <v>3712.15</v>
      </c>
      <c r="I550" s="87">
        <f>L537</f>
        <v>0</v>
      </c>
      <c r="J550" s="87">
        <f>L542</f>
        <v>0</v>
      </c>
      <c r="K550" s="87">
        <f>SUM(F550:J550)</f>
        <v>3742.48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0</v>
      </c>
      <c r="G551" s="87">
        <f>L528</f>
        <v>12.13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12.13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2159.17</v>
      </c>
      <c r="G552" s="89">
        <f t="shared" si="42"/>
        <v>10001.799999999999</v>
      </c>
      <c r="H552" s="89">
        <f t="shared" si="42"/>
        <v>7040.72</v>
      </c>
      <c r="I552" s="89">
        <f t="shared" si="42"/>
        <v>0</v>
      </c>
      <c r="J552" s="89">
        <f t="shared" si="42"/>
        <v>0</v>
      </c>
      <c r="K552" s="89">
        <f t="shared" si="42"/>
        <v>19201.690000000002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>
        <v>158791.69</v>
      </c>
      <c r="G575" s="18">
        <v>42813</v>
      </c>
      <c r="H575" s="18">
        <v>62100</v>
      </c>
      <c r="I575" s="87">
        <f>SUM(F575:H575)</f>
        <v>263704.69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71418.67</v>
      </c>
      <c r="I591" s="18">
        <v>17824.96</v>
      </c>
      <c r="J591" s="18">
        <v>23766.61</v>
      </c>
      <c r="K591" s="104">
        <f t="shared" ref="K591:K597" si="48">SUM(H591:J591)</f>
        <v>113010.24000000001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71418.67</v>
      </c>
      <c r="I598" s="108">
        <f>SUM(I591:I597)</f>
        <v>17824.96</v>
      </c>
      <c r="J598" s="108">
        <f>SUM(J591:J597)</f>
        <v>23766.61</v>
      </c>
      <c r="K598" s="108">
        <f>SUM(K591:K597)</f>
        <v>113010.24000000001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>
        <v>1999.17</v>
      </c>
      <c r="I611" s="18"/>
      <c r="J611" s="18"/>
      <c r="K611" s="18">
        <v>160</v>
      </c>
      <c r="L611" s="88">
        <f>SUM(F611:K611)</f>
        <v>2159.17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1999.17</v>
      </c>
      <c r="I614" s="108">
        <f t="shared" si="49"/>
        <v>0</v>
      </c>
      <c r="J614" s="108">
        <f t="shared" si="49"/>
        <v>0</v>
      </c>
      <c r="K614" s="108">
        <f t="shared" si="49"/>
        <v>160</v>
      </c>
      <c r="L614" s="89">
        <f t="shared" si="49"/>
        <v>2159.17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32657.82</v>
      </c>
      <c r="H617" s="109">
        <f>SUM(F52)</f>
        <v>32657.82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0</v>
      </c>
      <c r="H618" s="109">
        <f>SUM(G52)</f>
        <v>0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119.46</v>
      </c>
      <c r="H619" s="109">
        <f>SUM(H52)</f>
        <v>119.46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165518.62</v>
      </c>
      <c r="H621" s="109">
        <f>SUM(J52)</f>
        <v>165518.62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32657.82</v>
      </c>
      <c r="H622" s="109">
        <f>F476</f>
        <v>32657.820000000007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165518.62</v>
      </c>
      <c r="H626" s="109">
        <f>J476</f>
        <v>165518.62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352217.07999999996</v>
      </c>
      <c r="H627" s="104">
        <f>SUM(F468)</f>
        <v>352217.08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2834.46</v>
      </c>
      <c r="H629" s="104">
        <f>SUM(H468)</f>
        <v>2834.46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5837.43</v>
      </c>
      <c r="H631" s="104">
        <f>SUM(J468)</f>
        <v>5837.43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424945.8</v>
      </c>
      <c r="H632" s="104">
        <f>SUM(F472)</f>
        <v>424945.8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2834.46</v>
      </c>
      <c r="H633" s="104">
        <f>SUM(H472)</f>
        <v>2834.46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5837.43</v>
      </c>
      <c r="H637" s="164">
        <f>SUM(J468)</f>
        <v>5837.43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165518.62</v>
      </c>
      <c r="H640" s="104">
        <f>SUM(G461)</f>
        <v>165518.62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165518.62</v>
      </c>
      <c r="H642" s="104">
        <f>SUM(I461)</f>
        <v>165518.62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5837.43</v>
      </c>
      <c r="H644" s="104">
        <f>H408</f>
        <v>5837.43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0</v>
      </c>
      <c r="H645" s="104">
        <f>G408</f>
        <v>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5837.43</v>
      </c>
      <c r="H646" s="104">
        <f>L408</f>
        <v>5837.43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113010.24000000001</v>
      </c>
      <c r="H647" s="104">
        <f>L208+L226+L244</f>
        <v>113010.23999999999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0</v>
      </c>
      <c r="H648" s="104">
        <f>(J257+J338)-(J255+J336)</f>
        <v>0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71418.669022082002</v>
      </c>
      <c r="H649" s="104">
        <f>H598</f>
        <v>71418.67</v>
      </c>
      <c r="I649" s="140" t="s">
        <v>388</v>
      </c>
      <c r="J649" s="109">
        <f t="shared" si="50"/>
        <v>-9.7791799635160714E-4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17824.958990536277</v>
      </c>
      <c r="H650" s="104">
        <f>I598</f>
        <v>17824.96</v>
      </c>
      <c r="I650" s="140" t="s">
        <v>389</v>
      </c>
      <c r="J650" s="109">
        <f t="shared" si="50"/>
        <v>-1.0094637218571734E-3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23766.611987381704</v>
      </c>
      <c r="H651" s="104">
        <f>J598</f>
        <v>23766.61</v>
      </c>
      <c r="I651" s="140" t="s">
        <v>390</v>
      </c>
      <c r="J651" s="109">
        <f t="shared" si="50"/>
        <v>1.9873817036568653E-3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0</v>
      </c>
      <c r="H655" s="104">
        <f>K266+K347</f>
        <v>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267254.94819512952</v>
      </c>
      <c r="G660" s="19">
        <f>(L229+L309+L359)</f>
        <v>66607.783630658785</v>
      </c>
      <c r="H660" s="19">
        <f>(L247+L328+L360)</f>
        <v>93798.068174211716</v>
      </c>
      <c r="I660" s="19">
        <f>SUM(F660:H660)</f>
        <v>427660.79999999999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71418.669022082002</v>
      </c>
      <c r="G662" s="19">
        <f>(L226+L306)-(J226+J306)</f>
        <v>17824.958990536277</v>
      </c>
      <c r="H662" s="19">
        <f>(L244+L325)-(J244+J325)</f>
        <v>23766.611987381704</v>
      </c>
      <c r="I662" s="19">
        <f>SUM(F662:H662)</f>
        <v>113010.23999999999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160950.86000000002</v>
      </c>
      <c r="G663" s="199">
        <f>SUM(G575:G587)+SUM(I602:I604)+L612</f>
        <v>42813</v>
      </c>
      <c r="H663" s="199">
        <f>SUM(H575:H587)+SUM(J602:J604)+L613</f>
        <v>62100</v>
      </c>
      <c r="I663" s="19">
        <f>SUM(F663:H663)</f>
        <v>265863.86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34885.419173047499</v>
      </c>
      <c r="G664" s="19">
        <f>G660-SUM(G661:G663)</f>
        <v>5969.8246401225042</v>
      </c>
      <c r="H664" s="19">
        <f>H660-SUM(H661:H663)</f>
        <v>7931.4561868300079</v>
      </c>
      <c r="I664" s="19">
        <f>I660-SUM(I661:I663)</f>
        <v>48786.700000000012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>
        <v>-34885.42</v>
      </c>
      <c r="G669" s="18">
        <v>-5969.82</v>
      </c>
      <c r="H669" s="18">
        <v>-7931.46</v>
      </c>
      <c r="I669" s="19">
        <f>SUM(F669:H669)</f>
        <v>-48786.7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Dummer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778</v>
      </c>
      <c r="B10" s="240"/>
      <c r="C10" s="240"/>
    </row>
    <row r="11" spans="1:3" x14ac:dyDescent="0.2">
      <c r="A11" t="s">
        <v>779</v>
      </c>
      <c r="B11" s="240"/>
      <c r="C11" s="240"/>
    </row>
    <row r="12" spans="1:3" x14ac:dyDescent="0.2">
      <c r="A12" t="s">
        <v>780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778</v>
      </c>
      <c r="B19" s="240"/>
      <c r="C19" s="240"/>
    </row>
    <row r="20" spans="1:3" x14ac:dyDescent="0.2">
      <c r="A20" t="s">
        <v>779</v>
      </c>
      <c r="B20" s="240"/>
      <c r="C20" s="240"/>
    </row>
    <row r="21" spans="1:3" x14ac:dyDescent="0.2">
      <c r="A21" t="s">
        <v>780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778</v>
      </c>
      <c r="B37" s="240"/>
      <c r="C37" s="240"/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Dummer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265863.86</v>
      </c>
      <c r="D5" s="20">
        <f>SUM('DOE25'!L197:L200)+SUM('DOE25'!L215:L218)+SUM('DOE25'!L233:L236)-F5-G5</f>
        <v>265703.86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160</v>
      </c>
      <c r="H5" s="259"/>
    </row>
    <row r="6" spans="1:9" x14ac:dyDescent="0.2">
      <c r="A6" s="32">
        <v>2100</v>
      </c>
      <c r="B6" t="s">
        <v>800</v>
      </c>
      <c r="C6" s="245">
        <f t="shared" si="0"/>
        <v>7286.8</v>
      </c>
      <c r="D6" s="20">
        <f>'DOE25'!L202+'DOE25'!L220+'DOE25'!L238-F6-G6</f>
        <v>7286.8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27333.040000000001</v>
      </c>
      <c r="D8" s="243"/>
      <c r="E8" s="20">
        <f>'DOE25'!L204+'DOE25'!L222+'DOE25'!L240-F8-G8-D9-D11</f>
        <v>25706.940000000002</v>
      </c>
      <c r="F8" s="255">
        <f>'DOE25'!J204+'DOE25'!J222+'DOE25'!J240</f>
        <v>0</v>
      </c>
      <c r="G8" s="53">
        <f>'DOE25'!K204+'DOE25'!K222+'DOE25'!K240</f>
        <v>1626.1000000000001</v>
      </c>
      <c r="H8" s="259"/>
    </row>
    <row r="9" spans="1:9" x14ac:dyDescent="0.2">
      <c r="A9" s="32">
        <v>2310</v>
      </c>
      <c r="B9" t="s">
        <v>817</v>
      </c>
      <c r="C9" s="245">
        <f t="shared" si="0"/>
        <v>4214.8999999999996</v>
      </c>
      <c r="D9" s="244">
        <v>4214.8999999999996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186.42</v>
      </c>
      <c r="D10" s="243"/>
      <c r="E10" s="244">
        <v>186.42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7236.96</v>
      </c>
      <c r="D11" s="244">
        <v>7236.96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0</v>
      </c>
      <c r="D14" s="20">
        <f>'DOE25'!L207+'DOE25'!L225+'DOE25'!L243-F14-G14</f>
        <v>0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113010.23999999999</v>
      </c>
      <c r="D15" s="20">
        <f>'DOE25'!L208+'DOE25'!L226+'DOE25'!L244-F15-G15</f>
        <v>113010.23999999999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2715</v>
      </c>
      <c r="D31" s="20">
        <f>'DOE25'!L290+'DOE25'!L309+'DOE25'!L328+'DOE25'!L333+'DOE25'!L334+'DOE25'!L335-F31-G31</f>
        <v>2715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400167.76</v>
      </c>
      <c r="E33" s="246">
        <f>SUM(E5:E31)</f>
        <v>25893.360000000001</v>
      </c>
      <c r="F33" s="246">
        <f>SUM(F5:F31)</f>
        <v>0</v>
      </c>
      <c r="G33" s="246">
        <f>SUM(G5:G31)</f>
        <v>1786.1000000000001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25893.360000000001</v>
      </c>
      <c r="E35" s="249"/>
    </row>
    <row r="36" spans="2:8" ht="12" thickTop="1" x14ac:dyDescent="0.2">
      <c r="B36" t="s">
        <v>814</v>
      </c>
      <c r="D36" s="20">
        <f>D33</f>
        <v>400167.76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Dummer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17210.060000000001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15328.300000000001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165518.62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119.46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119.46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32657.82</v>
      </c>
      <c r="D18" s="41">
        <f>SUM(D8:D17)</f>
        <v>0</v>
      </c>
      <c r="E18" s="41">
        <f>SUM(E8:E17)</f>
        <v>119.46</v>
      </c>
      <c r="F18" s="41">
        <f>SUM(F8:F17)</f>
        <v>0</v>
      </c>
      <c r="G18" s="41">
        <f>SUM(G8:G17)</f>
        <v>165518.62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119.46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0</v>
      </c>
      <c r="D31" s="41">
        <f>SUM(D21:D30)</f>
        <v>0</v>
      </c>
      <c r="E31" s="41">
        <f>SUM(E21:E30)</f>
        <v>119.46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7110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165518.62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25547.82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32657.82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165518.62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32657.82</v>
      </c>
      <c r="D51" s="41">
        <f>D50+D31</f>
        <v>0</v>
      </c>
      <c r="E51" s="41">
        <f>E50+E31</f>
        <v>119.46</v>
      </c>
      <c r="F51" s="41">
        <f>F50+F31</f>
        <v>0</v>
      </c>
      <c r="G51" s="41">
        <f>G50+G31</f>
        <v>165518.62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212098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475.91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5837.43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0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0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475.91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5837.43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212573.91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5837.43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67327.17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72316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139643.16999999998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139643.16999999998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0</v>
      </c>
      <c r="D88" s="95">
        <f>SUM('DOE25'!G153:G161)</f>
        <v>0</v>
      </c>
      <c r="E88" s="95">
        <f>SUM('DOE25'!H153:H161)</f>
        <v>2834.46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0</v>
      </c>
      <c r="D91" s="131">
        <f>SUM(D85:D90)</f>
        <v>0</v>
      </c>
      <c r="E91" s="131">
        <f>SUM(E85:E90)</f>
        <v>2834.46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764</v>
      </c>
      <c r="C104" s="86">
        <f>C63+C81+C91+C103</f>
        <v>352217.07999999996</v>
      </c>
      <c r="D104" s="86">
        <f>D63+D81+D91+D103</f>
        <v>0</v>
      </c>
      <c r="E104" s="86">
        <f>E63+E81+E91+E103</f>
        <v>2834.46</v>
      </c>
      <c r="F104" s="86">
        <f>F63+F81+F91+F103</f>
        <v>0</v>
      </c>
      <c r="G104" s="86">
        <f>G63+G81+G103</f>
        <v>5837.43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263704.69</v>
      </c>
      <c r="D109" s="24" t="s">
        <v>288</v>
      </c>
      <c r="E109" s="95">
        <f>('DOE25'!L276)+('DOE25'!L295)+('DOE25'!L314)</f>
        <v>0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0</v>
      </c>
      <c r="D110" s="24" t="s">
        <v>288</v>
      </c>
      <c r="E110" s="95">
        <f>('DOE25'!L277)+('DOE25'!L296)+('DOE25'!L315)</f>
        <v>0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2159.17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265863.86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7286.8</v>
      </c>
      <c r="D118" s="24" t="s">
        <v>288</v>
      </c>
      <c r="E118" s="95">
        <f>+('DOE25'!L281)+('DOE25'!L300)+('DOE25'!L319)</f>
        <v>2715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288</v>
      </c>
      <c r="E119" s="95">
        <f>+('DOE25'!L282)+('DOE25'!L301)+('DOE25'!L320)</f>
        <v>0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38784.9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0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113010.23999999999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0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159081.94</v>
      </c>
      <c r="D128" s="86">
        <f>SUM(D118:D127)</f>
        <v>0</v>
      </c>
      <c r="E128" s="86">
        <f>SUM(E118:E127)</f>
        <v>2715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5837.43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-5837.43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119.46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0</v>
      </c>
      <c r="D144" s="141">
        <f>SUM(D130:D143)</f>
        <v>0</v>
      </c>
      <c r="E144" s="141">
        <f>SUM(E130:E143)</f>
        <v>119.46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424945.8</v>
      </c>
      <c r="D145" s="86">
        <f>(D115+D128+D144)</f>
        <v>0</v>
      </c>
      <c r="E145" s="86">
        <f>(E115+E128+E144)</f>
        <v>2834.46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C35" sqref="C35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Dummer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0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263705</v>
      </c>
      <c r="D10" s="182">
        <f>ROUND((C10/$C$28)*100,1)</f>
        <v>61.6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0</v>
      </c>
      <c r="D11" s="182">
        <f>ROUND((C11/$C$28)*100,1)</f>
        <v>0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2159</v>
      </c>
      <c r="D13" s="182">
        <f>ROUND((C13/$C$28)*100,1)</f>
        <v>0.5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10002</v>
      </c>
      <c r="D15" s="182">
        <f t="shared" ref="D15:D27" si="0">ROUND((C15/$C$28)*100,1)</f>
        <v>2.2999999999999998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38785</v>
      </c>
      <c r="D17" s="182">
        <f t="shared" si="0"/>
        <v>9.1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0</v>
      </c>
      <c r="D20" s="182">
        <f t="shared" si="0"/>
        <v>0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113010</v>
      </c>
      <c r="D21" s="182">
        <f t="shared" si="0"/>
        <v>26.4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119.46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722</v>
      </c>
      <c r="C28" s="180">
        <f>SUM(C10:C27)</f>
        <v>427780.46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427780.46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212098</v>
      </c>
      <c r="D35" s="182">
        <f t="shared" ref="D35:D40" si="1">ROUND((C35/$C$41)*100,1)</f>
        <v>58.8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6313.3399999999965</v>
      </c>
      <c r="D36" s="182">
        <f t="shared" si="1"/>
        <v>1.7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139643</v>
      </c>
      <c r="D37" s="182">
        <f t="shared" si="1"/>
        <v>38.700000000000003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2834</v>
      </c>
      <c r="D39" s="182">
        <f t="shared" si="1"/>
        <v>0.8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360888.33999999997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Dummer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2017-08-03T17:48:39Z</cp:lastPrinted>
  <dcterms:created xsi:type="dcterms:W3CDTF">1997-12-04T19:04:30Z</dcterms:created>
  <dcterms:modified xsi:type="dcterms:W3CDTF">2017-11-29T17:14:48Z</dcterms:modified>
</cp:coreProperties>
</file>