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E16" i="13" s="1"/>
  <c r="G16" i="13"/>
  <c r="L209" i="1"/>
  <c r="L227" i="1"/>
  <c r="L245" i="1"/>
  <c r="F5" i="13"/>
  <c r="G5" i="13"/>
  <c r="L197" i="1"/>
  <c r="C10" i="10" s="1"/>
  <c r="L198" i="1"/>
  <c r="C11" i="10" s="1"/>
  <c r="L199" i="1"/>
  <c r="C111" i="2" s="1"/>
  <c r="L200" i="1"/>
  <c r="L215" i="1"/>
  <c r="L216" i="1"/>
  <c r="L217" i="1"/>
  <c r="L218" i="1"/>
  <c r="C112" i="2" s="1"/>
  <c r="L233" i="1"/>
  <c r="L247" i="1" s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L244" i="1"/>
  <c r="G651" i="1" s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D29" i="13" s="1"/>
  <c r="C29" i="13" s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309" i="1" s="1"/>
  <c r="L296" i="1"/>
  <c r="E110" i="2" s="1"/>
  <c r="L297" i="1"/>
  <c r="E111" i="2" s="1"/>
  <c r="L298" i="1"/>
  <c r="E112" i="2" s="1"/>
  <c r="L300" i="1"/>
  <c r="C15" i="10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F112" i="1" s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6" i="10"/>
  <c r="L250" i="1"/>
  <c r="L332" i="1"/>
  <c r="L254" i="1"/>
  <c r="L268" i="1"/>
  <c r="L269" i="1"/>
  <c r="L349" i="1"/>
  <c r="C26" i="10" s="1"/>
  <c r="L350" i="1"/>
  <c r="E143" i="2" s="1"/>
  <c r="I665" i="1"/>
  <c r="I670" i="1"/>
  <c r="G662" i="1"/>
  <c r="H662" i="1"/>
  <c r="I669" i="1"/>
  <c r="C42" i="10"/>
  <c r="L374" i="1"/>
  <c r="F130" i="2" s="1"/>
  <c r="L375" i="1"/>
  <c r="L376" i="1"/>
  <c r="L377" i="1"/>
  <c r="C29" i="10" s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C18" i="2" s="1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7" i="2"/>
  <c r="E62" i="2" s="1"/>
  <c r="E63" i="2" s="1"/>
  <c r="C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3" i="2"/>
  <c r="E113" i="2"/>
  <c r="C114" i="2"/>
  <c r="D115" i="2"/>
  <c r="F115" i="2"/>
  <c r="G115" i="2"/>
  <c r="C118" i="2"/>
  <c r="C119" i="2"/>
  <c r="C122" i="2"/>
  <c r="C123" i="2"/>
  <c r="C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K257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J645" i="1" s="1"/>
  <c r="H393" i="1"/>
  <c r="I393" i="1"/>
  <c r="F401" i="1"/>
  <c r="G401" i="1"/>
  <c r="H401" i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F476" i="1" s="1"/>
  <c r="H622" i="1" s="1"/>
  <c r="J622" i="1" s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L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45" i="1"/>
  <c r="G650" i="1"/>
  <c r="G652" i="1"/>
  <c r="H652" i="1"/>
  <c r="G653" i="1"/>
  <c r="H653" i="1"/>
  <c r="G654" i="1"/>
  <c r="H654" i="1"/>
  <c r="H655" i="1"/>
  <c r="G257" i="1"/>
  <c r="G271" i="1" s="1"/>
  <c r="A31" i="12"/>
  <c r="D18" i="2"/>
  <c r="C78" i="2"/>
  <c r="D91" i="2"/>
  <c r="D19" i="13"/>
  <c r="C19" i="13" s="1"/>
  <c r="D14" i="13"/>
  <c r="C14" i="13" s="1"/>
  <c r="E13" i="13"/>
  <c r="C13" i="13" s="1"/>
  <c r="K605" i="1"/>
  <c r="G648" i="1" s="1"/>
  <c r="I169" i="1"/>
  <c r="G552" i="1"/>
  <c r="G476" i="1"/>
  <c r="H623" i="1" s="1"/>
  <c r="J623" i="1" s="1"/>
  <c r="G338" i="1"/>
  <c r="G352" i="1" s="1"/>
  <c r="J140" i="1"/>
  <c r="I552" i="1"/>
  <c r="K549" i="1"/>
  <c r="K550" i="1"/>
  <c r="H140" i="1"/>
  <c r="F22" i="13"/>
  <c r="C22" i="13" s="1"/>
  <c r="H192" i="1"/>
  <c r="F552" i="1"/>
  <c r="L570" i="1"/>
  <c r="G545" i="1"/>
  <c r="H545" i="1"/>
  <c r="K551" i="1" l="1"/>
  <c r="K552" i="1" s="1"/>
  <c r="H552" i="1"/>
  <c r="L534" i="1"/>
  <c r="J640" i="1"/>
  <c r="L401" i="1"/>
  <c r="C139" i="2" s="1"/>
  <c r="H408" i="1"/>
  <c r="H644" i="1" s="1"/>
  <c r="J644" i="1" s="1"/>
  <c r="L393" i="1"/>
  <c r="C138" i="2" s="1"/>
  <c r="J655" i="1"/>
  <c r="L270" i="1"/>
  <c r="K271" i="1"/>
  <c r="H647" i="1"/>
  <c r="J651" i="1"/>
  <c r="F257" i="1"/>
  <c r="F271" i="1" s="1"/>
  <c r="H660" i="1"/>
  <c r="H664" i="1" s="1"/>
  <c r="H667" i="1" s="1"/>
  <c r="C17" i="10"/>
  <c r="L229" i="1"/>
  <c r="G660" i="1" s="1"/>
  <c r="D5" i="13"/>
  <c r="C5" i="13" s="1"/>
  <c r="H257" i="1"/>
  <c r="H271" i="1" s="1"/>
  <c r="C109" i="2"/>
  <c r="C115" i="2" s="1"/>
  <c r="L211" i="1"/>
  <c r="F660" i="1" s="1"/>
  <c r="C70" i="2"/>
  <c r="C81" i="2" s="1"/>
  <c r="J617" i="1"/>
  <c r="J647" i="1"/>
  <c r="C16" i="13"/>
  <c r="L382" i="1"/>
  <c r="G636" i="1" s="1"/>
  <c r="J636" i="1" s="1"/>
  <c r="E109" i="2"/>
  <c r="E115" i="2" s="1"/>
  <c r="D15" i="13"/>
  <c r="C15" i="13" s="1"/>
  <c r="C57" i="2"/>
  <c r="C62" i="2" s="1"/>
  <c r="C63" i="2" s="1"/>
  <c r="F662" i="1"/>
  <c r="I662" i="1" s="1"/>
  <c r="H25" i="13"/>
  <c r="C21" i="10"/>
  <c r="C121" i="2"/>
  <c r="G661" i="1"/>
  <c r="E8" i="13"/>
  <c r="C8" i="13" s="1"/>
  <c r="K338" i="1"/>
  <c r="K352" i="1" s="1"/>
  <c r="H52" i="1"/>
  <c r="H619" i="1" s="1"/>
  <c r="C32" i="10"/>
  <c r="F661" i="1"/>
  <c r="G112" i="1"/>
  <c r="K503" i="1"/>
  <c r="E118" i="2"/>
  <c r="E128" i="2" s="1"/>
  <c r="C13" i="10"/>
  <c r="C12" i="10"/>
  <c r="H112" i="1"/>
  <c r="I452" i="1"/>
  <c r="I461" i="1" s="1"/>
  <c r="H642" i="1" s="1"/>
  <c r="D12" i="13"/>
  <c r="C12" i="13" s="1"/>
  <c r="C35" i="10"/>
  <c r="C36" i="10" s="1"/>
  <c r="G649" i="1"/>
  <c r="J649" i="1" s="1"/>
  <c r="J338" i="1"/>
  <c r="J352" i="1" s="1"/>
  <c r="C124" i="2"/>
  <c r="C120" i="2"/>
  <c r="L544" i="1"/>
  <c r="L614" i="1"/>
  <c r="K500" i="1"/>
  <c r="I52" i="1"/>
  <c r="H620" i="1" s="1"/>
  <c r="D145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J652" i="1"/>
  <c r="J642" i="1"/>
  <c r="G571" i="1"/>
  <c r="I434" i="1"/>
  <c r="G434" i="1"/>
  <c r="E104" i="2"/>
  <c r="I663" i="1"/>
  <c r="C27" i="10"/>
  <c r="G635" i="1"/>
  <c r="J635" i="1" s="1"/>
  <c r="L545" i="1" l="1"/>
  <c r="C141" i="2"/>
  <c r="C144" i="2" s="1"/>
  <c r="L408" i="1"/>
  <c r="G637" i="1" s="1"/>
  <c r="J637" i="1" s="1"/>
  <c r="H672" i="1"/>
  <c r="C6" i="10" s="1"/>
  <c r="C128" i="2"/>
  <c r="F664" i="1"/>
  <c r="F672" i="1" s="1"/>
  <c r="C4" i="10" s="1"/>
  <c r="I660" i="1"/>
  <c r="I664" i="1" s="1"/>
  <c r="I672" i="1" s="1"/>
  <c r="C7" i="10" s="1"/>
  <c r="L257" i="1"/>
  <c r="L271" i="1" s="1"/>
  <c r="G632" i="1" s="1"/>
  <c r="J632" i="1" s="1"/>
  <c r="C104" i="2"/>
  <c r="C28" i="10"/>
  <c r="D19" i="10" s="1"/>
  <c r="I661" i="1"/>
  <c r="C25" i="13"/>
  <c r="H33" i="13"/>
  <c r="H648" i="1"/>
  <c r="J648" i="1" s="1"/>
  <c r="E33" i="13"/>
  <c r="D35" i="13" s="1"/>
  <c r="D31" i="13"/>
  <c r="C31" i="13" s="1"/>
  <c r="G664" i="1"/>
  <c r="G51" i="2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C145" i="2"/>
  <c r="D10" i="10"/>
  <c r="D20" i="10"/>
  <c r="D18" i="10"/>
  <c r="C30" i="10"/>
  <c r="D27" i="10"/>
  <c r="D16" i="10"/>
  <c r="D17" i="10"/>
  <c r="D21" i="10"/>
  <c r="D12" i="10"/>
  <c r="D25" i="10"/>
  <c r="D13" i="10"/>
  <c r="D23" i="10"/>
  <c r="F667" i="1"/>
  <c r="D26" i="10"/>
  <c r="D22" i="10"/>
  <c r="D11" i="10"/>
  <c r="D24" i="10"/>
  <c r="D15" i="10"/>
  <c r="D33" i="13"/>
  <c r="D36" i="13" s="1"/>
  <c r="G672" i="1"/>
  <c r="C5" i="10" s="1"/>
  <c r="G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<sst xmlns="http://schemas.openxmlformats.org/spreadsheetml/2006/main" count="3955" uniqueCount="913">
  <si>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</si>
  <si>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</si>
  <si>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</si>
  <si>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</si>
  <si>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</si>
  <si>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</si>
  <si>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</si>
  <si>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</si>
  <si>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</si>
  <si>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</si>
  <si>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</si>
  <si>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</si>
  <si>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</si>
  <si>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</si>
  <si>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</si>
  <si>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</si>
  <si>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</si>
  <si>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</si>
  <si>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</si>
  <si>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</si>
  <si>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</si>
  <si>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</si>
  <si>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</si>
  <si>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</si>
  <si>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</si>
  <si>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</si>
  <si>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</si>
  <si>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</si>
  <si>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</si>
  <si>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</si>
  <si>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</si>
  <si>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</si>
  <si>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</si>
  <si>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</si>
  <si>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</si>
  <si>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</si>
  <si>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</si>
  <si>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</si>
  <si>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</si>
  <si>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</si>
  <si>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</si>
  <si>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</si>
  <si>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</si>
  <si>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</si>
  <si>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</si>
  <si>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</si>
  <si>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</si>
  <si>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</si>
  <si>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</si>
  <si>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</si>
  <si>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</si>
  <si>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</si>
  <si>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</si>
  <si>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</si>
  <si>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</si>
  <si>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</si>
  <si>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</si>
  <si>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</si>
  <si>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</si>
  <si>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</si>
  <si>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</si>
  <si>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</si>
  <si>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</si>
  <si>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</si>
  <si>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</si>
  <si>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</si>
  <si>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</si>
  <si>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</si>
  <si>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</si>
  <si>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</si>
  <si>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</si>
  <si>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</si>
  <si>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</si>
  <si>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</si>
  <si>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</si>
  <si>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</si>
  <si>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</si>
  <si>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</si>
  <si>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</si>
  <si>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</si>
  <si>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</si>
  <si>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</si>
  <si>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</si>
  <si>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</si>
  <si>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</si>
  <si>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</si>
  <si>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</si>
  <si>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</si>
  <si>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</si>
  <si>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</si>
  <si>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</si>
  <si>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</si>
  <si>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</si>
  <si>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</si>
  <si>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</si>
  <si>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</si>
  <si>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</si>
  <si>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</si>
  <si>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</si>
  <si>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</si>
  <si>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</si>
  <si>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</si>
  <si>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</si>
  <si>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</si>
  <si>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</si>
  <si>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</si>
  <si>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</si>
  <si>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</si>
  <si>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</si>
  <si>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</si>
  <si>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</si>
  <si>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</si>
  <si>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</si>
  <si>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</si>
  <si>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</si>
  <si>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</si>
  <si>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</si>
  <si>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</si>
  <si>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</si>
  <si>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</si>
  <si>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</si>
  <si>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</si>
  <si>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</si>
  <si>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</si>
  <si>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</si>
  <si>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</si>
  <si>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</si>
  <si>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</si>
  <si>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</si>
  <si>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</si>
  <si>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</si>
  <si>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</si>
  <si>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</si>
  <si>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</si>
  <si>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</si>
  <si>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</si>
  <si>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</si>
  <si>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</si>
  <si>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</si>
  <si>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</si>
  <si>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</si>
  <si>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</si>
  <si>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</si>
  <si>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</si>
  <si>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</si>
  <si>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</si>
  <si>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</si>
  <si>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</si>
  <si>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</si>
  <si>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</si>
  <si>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</si>
  <si>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</si>
  <si>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</si>
  <si>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</si>
  <si>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</si>
  <si>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</si>
  <si>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</si>
  <si>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</si>
  <si>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</si>
  <si>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</si>
  <si>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</si>
  <si>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</si>
  <si>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</si>
  <si>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</si>
  <si>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</si>
  <si>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</si>
  <si>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</si>
  <si>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</si>
  <si>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</si>
  <si>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</si>
  <si>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</si>
  <si>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</si>
  <si>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</si>
  <si>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</si>
  <si>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</si>
  <si>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</si>
  <si>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</si>
  <si>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</si>
  <si>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</si>
  <si>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</si>
  <si>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</si>
  <si>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</si>
  <si>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</si>
  <si>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</si>
  <si>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</si>
  <si>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</si>
  <si>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</si>
  <si>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</si>
  <si>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</si>
  <si>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</si>
  <si>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</si>
  <si>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</si>
  <si>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</si>
  <si>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</si>
  <si>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</si>
  <si>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</si>
  <si>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</si>
  <si>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</si>
  <si>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</si>
  <si>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</si>
  <si>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</si>
  <si>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</si>
  <si>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</si>
  <si>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</si>
  <si>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</si>
  <si>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</si>
  <si>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</si>
  <si>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</si>
  <si>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</si>
  <si>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</si>
  <si>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</si>
  <si>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</si>
  <si>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</si>
  <si>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</si>
  <si>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</si>
  <si>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</si>
  <si>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</si>
  <si>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</si>
  <si>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</si>
  <si>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</si>
  <si>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</si>
  <si>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</si>
  <si>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</si>
  <si>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</si>
  <si>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</si>
  <si>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</si>
  <si>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</si>
  <si>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</si>
  <si>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</si>
  <si>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</si>
  <si>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</si>
  <si>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</si>
  <si>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</si>
  <si>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</si>
  <si>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</si>
  <si>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</si>
  <si>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</si>
  <si>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</si>
  <si>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</si>
  <si>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</si>
  <si>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</si>
  <si>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</si>
  <si>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</si>
  <si>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</si>
  <si>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</si>
  <si>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</si>
  <si>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</si>
  <si>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</si>
  <si>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</si>
  <si>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</si>
  <si>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</si>
  <si>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</si>
  <si>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</si>
  <si>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</si>
  <si>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</si>
  <si>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</si>
  <si>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</si>
  <si>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</si>
  <si>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</si>
  <si>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</si>
  <si>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</si>
  <si>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</si>
  <si>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</si>
  <si>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</si>
  <si>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</si>
  <si>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</si>
  <si>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</si>
  <si>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</si>
  <si>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</si>
  <si>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</si>
  <si>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</si>
  <si>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</si>
  <si>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</si>
  <si>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</si>
  <si>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</si>
  <si>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</si>
  <si>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</si>
  <si>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</si>
  <si>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</si>
  <si>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</si>
  <si>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</si>
  <si>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</si>
  <si>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</si>
  <si>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</si>
  <si>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</si>
  <si>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</si>
  <si>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</si>
  <si>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</si>
  <si>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</si>
  <si>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</si>
  <si>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</si>
  <si>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</si>
  <si>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</si>
  <si>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</si>
  <si>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</si>
  <si>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</si>
  <si>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</si>
  <si>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</si>
  <si>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</si>
  <si>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</si>
  <si>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</si>
  <si>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</si>
  <si>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</si>
  <si>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</si>
  <si>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</si>
  <si>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</si>
  <si>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</si>
  <si>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</si>
  <si>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</si>
  <si>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</si>
  <si>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</si>
  <si>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</si>
  <si>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</si>
  <si>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</si>
  <si>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</si>
  <si>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</si>
  <si>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</si>
  <si>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</si>
  <si>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</si>
  <si>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</si>
  <si>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</si>
  <si>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</si>
  <si>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</si>
  <si>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</si>
  <si>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</si>
  <si>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</si>
  <si>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</si>
  <si>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</si>
  <si>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</si>
  <si>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</si>
  <si>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</si>
  <si>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</si>
  <si>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</si>
  <si>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</si>
  <si>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</si>
  <si>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</si>
  <si>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</si>
  <si>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</si>
  <si>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</si>
  <si>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</si>
  <si>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</si>
  <si>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</si>
  <si>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</si>
  <si>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</si>
  <si>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</si>
  <si>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</si>
  <si>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</si>
  <si>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</si>
  <si>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</si>
  <si>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</si>
  <si>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</si>
  <si>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</si>
  <si>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</si>
  <si>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</si>
  <si>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</si>
  <si>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</si>
  <si>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</si>
  <si>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</si>
  <si>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</si>
  <si>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</si>
  <si>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</si>
  <si>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</si>
  <si>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</si>
  <si>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</si>
  <si>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</si>
  <si>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</si>
  <si>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</si>
  <si>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</si>
  <si>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</si>
  <si>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</si>
  <si>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</si>
  <si>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</si>
  <si>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</si>
  <si>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</si>
  <si>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</si>
  <si>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</si>
  <si>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</si>
  <si>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</si>
  <si>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</si>
  <si>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</si>
  <si>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</si>
  <si>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</si>
  <si>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</si>
  <si>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</si>
  <si>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</si>
  <si>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</si>
  <si>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</si>
  <si>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</si>
  <si>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</si>
  <si>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</si>
  <si>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</si>
  <si>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</si>
  <si>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</si>
  <si>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</si>
  <si>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</si>
  <si>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</si>
  <si>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</si>
  <si>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</si>
  <si>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</si>
  <si>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</si>
  <si>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</si>
  <si>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</si>
  <si>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</si>
  <si>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</si>
  <si>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</si>
  <si>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</si>
  <si>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</si>
  <si>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</si>
  <si>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</si>
  <si>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</si>
  <si>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</si>
  <si>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</si>
  <si>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</si>
  <si>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</si>
  <si>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</si>
  <si>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</si>
  <si>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</si>
  <si>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</si>
  <si>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</si>
  <si>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</si>
  <si>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</si>
  <si>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</si>
  <si>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</si>
  <si>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</si>
  <si>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</si>
  <si>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</si>
  <si>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</si>
  <si>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</si>
  <si>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</si>
  <si>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</si>
  <si>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</si>
  <si>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</si>
  <si>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</si>
  <si>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</si>
  <si>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</si>
  <si>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</si>
  <si>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</si>
  <si>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</si>
  <si>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</si>
  <si>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</si>
  <si>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</si>
  <si>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</si>
  <si>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</si>
  <si>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</si>
  <si>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</si>
  <si>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</si>
  <si>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</si>
  <si>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</si>
  <si>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</si>
  <si>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</si>
  <si>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</si>
  <si>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</si>
  <si>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</si>
  <si>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</si>
  <si>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</si>
  <si>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</si>
  <si>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</si>
  <si>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</si>
  <si>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</si>
  <si>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</si>
  <si>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</si>
  <si>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</si>
  <si>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</si>
  <si>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</si>
  <si>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</si>
  <si>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</si>
  <si>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</si>
  <si>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</si>
  <si>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</si>
  <si>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</si>
  <si>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</si>
  <si>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</si>
  <si>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</si>
  <si>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</si>
  <si>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</si>
  <si>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</si>
  <si>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</si>
  <si>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</si>
  <si>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</si>
  <si>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</si>
  <si>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</si>
  <si>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</si>
  <si>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</si>
  <si>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</si>
  <si>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</si>
  <si>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</si>
  <si>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</si>
  <si>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</si>
  <si>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</si>
  <si>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</si>
  <si>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</si>
  <si>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</si>
  <si>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</si>
  <si>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</si>
  <si>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</si>
  <si>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</si>
  <si>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</si>
  <si>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</si>
  <si>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</si>
  <si>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</si>
  <si>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</si>
  <si>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</si>
  <si>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</si>
  <si>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</si>
  <si>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</si>
  <si>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</si>
  <si>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</si>
  <si>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</si>
  <si>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</si>
  <si>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</si>
  <si>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</si>
  <si>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</si>
  <si>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</si>
  <si>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</si>
  <si>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</si>
  <si>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</si>
  <si>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</si>
  <si>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</si>
  <si>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</si>
  <si>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</si>
  <si>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</si>
  <si>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</si>
  <si>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</si>
  <si>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</si>
  <si>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</si>
  <si>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</si>
  <si>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</si>
  <si>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</si>
  <si>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</si>
  <si>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</si>
  <si>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</si>
  <si>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</si>
  <si>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</si>
  <si>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</si>
  <si>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</si>
  <si>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</si>
  <si>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</si>
  <si>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</si>
  <si>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</si>
  <si>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</si>
  <si>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</si>
  <si>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</si>
  <si>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</si>
  <si>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</si>
  <si>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</si>
  <si>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</si>
  <si>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</si>
  <si>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</si>
  <si>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</si>
  <si>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</si>
  <si>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</si>
  <si>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</si>
  <si>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</si>
  <si>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</si>
  <si>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</si>
  <si>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</si>
  <si>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</si>
  <si>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</si>
  <si>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</si>
  <si>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</si>
  <si>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</si>
  <si>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</si>
  <si>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</si>
  <si>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</si>
  <si>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</si>
  <si>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</si>
  <si>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</si>
  <si>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</si>
  <si>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</si>
  <si>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</si>
  <si>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</si>
  <si>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</si>
  <si>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</si>
  <si>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</si>
  <si>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</si>
  <si>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</si>
  <si>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</si>
  <si>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</si>
  <si>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</si>
  <si>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</si>
  <si>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</si>
  <si>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</si>
  <si>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</si>
  <si>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</si>
  <si>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</si>
  <si>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</si>
  <si>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</si>
  <si>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</si>
  <si>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</si>
  <si>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</si>
  <si>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</si>
  <si>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</si>
  <si>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</si>
  <si>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</si>
  <si>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</si>
  <si>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</si>
  <si>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</si>
  <si>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</si>
  <si>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</si>
  <si>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</si>
  <si>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</si>
  <si>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</si>
  <si>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</si>
  <si>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</si>
  <si>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</si>
  <si>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</si>
  <si>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</si>
  <si>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</si>
  <si>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</si>
  <si>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</si>
  <si>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</si>
  <si>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</si>
  <si>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</si>
  <si>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</si>
  <si>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</si>
  <si>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</si>
  <si>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</si>
  <si>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</si>
  <si>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</si>
  <si>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</si>
  <si>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</si>
  <si>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</si>
  <si>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</si>
  <si>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</si>
  <si>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</si>
  <si>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</si>
  <si>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</si>
  <si>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</si>
  <si>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</si>
  <si>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</si>
  <si>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</si>
  <si>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</si>
  <si>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</si>
  <si>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</si>
  <si>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</si>
  <si>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</si>
  <si>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</si>
  <si>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</si>
  <si>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</si>
  <si>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</si>
  <si>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</si>
  <si>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</si>
  <si>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</si>
  <si>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</si>
  <si>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</si>
  <si>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</si>
  <si>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</si>
  <si>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</si>
  <si>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</si>
  <si>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</si>
  <si>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</si>
  <si>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</si>
  <si>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</si>
  <si>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</si>
  <si>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</si>
  <si>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</si>
  <si>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</si>
  <si>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</si>
  <si>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</si>
  <si>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</si>
  <si>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</si>
  <si>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</si>
  <si>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</si>
  <si>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</si>
  <si>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</si>
  <si>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</si>
  <si>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</si>
  <si>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</si>
  <si>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</si>
  <si>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</si>
  <si>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</si>
  <si>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</si>
  <si>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</si>
  <si>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</si>
  <si>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</si>
  <si>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</si>
  <si>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</si>
  <si>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</si>
  <si>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</si>
  <si>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</si>
  <si>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</si>
  <si>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</si>
  <si>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</si>
  <si>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</si>
  <si>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</si>
  <si>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</si>
  <si>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</si>
  <si>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</si>
  <si>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</si>
  <si>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</si>
  <si>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</si>
  <si>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</si>
  <si>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</si>
  <si>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</si>
  <si>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</si>
  <si>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</si>
  <si>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</si>
  <si>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</si>
  <si>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</si>
  <si>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</si>
  <si>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</si>
  <si>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</si>
  <si>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</si>
  <si>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</si>
  <si>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</si>
  <si>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</si>
  <si>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</si>
  <si>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</si>
  <si>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</si>
  <si>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</si>
  <si>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</si>
  <si>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</si>
  <si>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</si>
  <si>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</si>
  <si>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</si>
  <si>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</si>
  <si>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</si>
  <si>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</si>
  <si>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</si>
  <si>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</si>
  <si>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</si>
  <si>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</si>
  <si>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</si>
  <si>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</si>
  <si>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</si>
  <si>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</si>
  <si>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</si>
  <si>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</si>
  <si>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</si>
  <si>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</si>
  <si>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</si>
  <si>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</si>
  <si>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</si>
  <si>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</si>
  <si>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</si>
  <si>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</si>
  <si>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</si>
  <si>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</si>
  <si>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</si>
  <si>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</si>
  <si>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</si>
  <si>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</si>
  <si>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</si>
  <si>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</si>
  <si>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</si>
  <si>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</si>
  <si>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</si>
  <si>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</si>
  <si>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</si>
  <si>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</si>
  <si>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</si>
  <si>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</si>
  <si>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</si>
  <si>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</si>
  <si>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</si>
  <si>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</si>
  <si>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</si>
  <si>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</si>
  <si>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</si>
  <si>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</si>
  <si>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</si>
  <si>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</si>
  <si>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</si>
  <si>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</si>
  <si>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</si>
  <si>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</si>
  <si>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</si>
  <si>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</si>
  <si>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</si>
  <si>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</si>
  <si>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</si>
  <si>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</si>
  <si>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</si>
  <si>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</si>
  <si>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</si>
  <si>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</si>
  <si>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</si>
  <si>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</si>
  <si>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</si>
  <si>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</si>
  <si>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</si>
  <si>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</si>
  <si>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</si>
  <si>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</si>
  <si>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</si>
  <si>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</si>
  <si>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</si>
  <si>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</si>
  <si>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</si>
  <si>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</si>
  <si>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</si>
  <si>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</si>
  <si>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</si>
  <si>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</si>
  <si>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</si>
  <si>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</si>
  <si>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</si>
  <si>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</si>
  <si>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</si>
  <si>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</si>
  <si>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</si>
  <si>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</si>
  <si>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</si>
  <si>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</si>
  <si>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</si>
  <si>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</si>
  <si>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</si>
  <si>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</si>
  <si>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</si>
  <si>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</si>
  <si>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</si>
  <si>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</si>
  <si>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</si>
  <si>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</si>
  <si>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</si>
  <si>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</si>
  <si>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</si>
  <si>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</si>
  <si>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</si>
  <si>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</si>
  <si>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</si>
  <si>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</si>
  <si>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</si>
  <si>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</si>
  <si>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</si>
  <si>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</si>
  <si>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</si>
  <si>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</si>
  <si>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</si>
  <si>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</si>
  <si>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</si>
  <si>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</si>
  <si>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</si>
  <si>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</si>
  <si>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</si>
  <si>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</si>
  <si>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</si>
  <si>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</si>
  <si>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</si>
  <si>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</si>
  <si>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</si>
  <si>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</si>
  <si>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</si>
  <si>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</si>
  <si>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</si>
  <si>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</si>
  <si>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</si>
  <si>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</si>
  <si>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</si>
  <si>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</si>
  <si>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</si>
  <si>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</si>
  <si>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</si>
  <si>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</si>
  <si>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</si>
  <si>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</si>
  <si>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</si>
  <si>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</si>
  <si>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</si>
  <si>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</si>
  <si>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</si>
  <si>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</si>
  <si>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</si>
  <si>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</si>
  <si>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</si>
  <si>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</si>
  <si>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</si>
  <si>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</si>
  <si>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</si>
  <si>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</si>
  <si>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</si>
  <si>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</si>
  <si>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</si>
  <si>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</si>
  <si>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</si>
  <si>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</si>
  <si>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</si>
  <si>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</si>
  <si>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</si>
  <si>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</si>
  <si>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</si>
  <si>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</si>
  <si>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</si>
  <si>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</si>
  <si>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</si>
  <si>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</si>
  <si>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</si>
  <si>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</si>
  <si>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</si>
  <si>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</si>
  <si>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</si>
  <si>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</si>
  <si>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</si>
  <si>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</si>
  <si>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</si>
  <si>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</si>
  <si>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</si>
  <si>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</si>
  <si>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</si>
  <si>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</si>
  <si>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</si>
  <si>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</si>
  <si>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</si>
  <si>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</si>
  <si>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</si>
  <si>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</si>
  <si>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</si>
  <si>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</si>
  <si>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</si>
  <si>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</si>
  <si>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</si>
  <si>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</si>
  <si>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EATON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</si>
</sst>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159</v>
      </c>
      <c r="C2" s="21">
        <v>159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33902.75</v>
      </c>
      <c r="G9" s="18"/>
      <c r="H9" s="18"/>
      <c r="I9" s="18"/>
      <c r="J9" s="67">
        <f>SUM(I439)</f>
        <v>190635.38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33902.75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190635.38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16278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190635.38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17624.75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33902.75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190635.38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33902.75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190635.38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418527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418527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61.96</v>
      </c>
      <c r="G96" s="18"/>
      <c r="H96" s="18"/>
      <c r="I96" s="18"/>
      <c r="J96" s="18">
        <v>401.78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491.7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553.66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401.78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419080.66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401.78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0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232607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232607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232607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7000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651687.65999999992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7401.78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328718.5</v>
      </c>
      <c r="I197" s="18"/>
      <c r="J197" s="18"/>
      <c r="K197" s="18"/>
      <c r="L197" s="19">
        <f>SUM(F197:K197)</f>
        <v>328718.5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>
        <v>17049.04</v>
      </c>
      <c r="I204" s="18"/>
      <c r="J204" s="18"/>
      <c r="K204" s="18"/>
      <c r="L204" s="19">
        <f t="shared" si="0"/>
        <v>17049.04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11239.12</v>
      </c>
      <c r="G208" s="18">
        <v>5828.58</v>
      </c>
      <c r="H208" s="18">
        <v>2060</v>
      </c>
      <c r="I208" s="18">
        <v>4390.95</v>
      </c>
      <c r="J208" s="18"/>
      <c r="K208" s="18"/>
      <c r="L208" s="19">
        <f t="shared" si="0"/>
        <v>23518.65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107.35</v>
      </c>
      <c r="I209" s="18"/>
      <c r="J209" s="18"/>
      <c r="K209" s="18"/>
      <c r="L209" s="19">
        <f>SUM(F209:K209)</f>
        <v>107.35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11239.12</v>
      </c>
      <c r="G211" s="41">
        <f t="shared" si="1"/>
        <v>5828.58</v>
      </c>
      <c r="H211" s="41">
        <f t="shared" si="1"/>
        <v>347934.88999999996</v>
      </c>
      <c r="I211" s="41">
        <f t="shared" si="1"/>
        <v>4390.95</v>
      </c>
      <c r="J211" s="41">
        <f t="shared" si="1"/>
        <v>0</v>
      </c>
      <c r="K211" s="41">
        <f t="shared" si="1"/>
        <v>0</v>
      </c>
      <c r="L211" s="41">
        <f t="shared" si="1"/>
        <v>369393.54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76890.5</v>
      </c>
      <c r="I215" s="18"/>
      <c r="J215" s="18"/>
      <c r="K215" s="18"/>
      <c r="L215" s="19">
        <f>SUM(F215:K215)</f>
        <v>76890.5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>
        <v>3912.9</v>
      </c>
      <c r="I222" s="18"/>
      <c r="J222" s="18"/>
      <c r="K222" s="18"/>
      <c r="L222" s="19">
        <f t="shared" si="2"/>
        <v>3912.9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5619.56</v>
      </c>
      <c r="G226" s="18">
        <v>2914.28</v>
      </c>
      <c r="H226" s="18">
        <v>1030</v>
      </c>
      <c r="I226" s="18">
        <v>2195.4699999999998</v>
      </c>
      <c r="J226" s="18"/>
      <c r="K226" s="18"/>
      <c r="L226" s="19">
        <f t="shared" si="2"/>
        <v>11759.31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v>53.68</v>
      </c>
      <c r="I227" s="18"/>
      <c r="J227" s="18"/>
      <c r="K227" s="18"/>
      <c r="L227" s="19">
        <f>SUM(F227:K227)</f>
        <v>53.68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5619.56</v>
      </c>
      <c r="G229" s="41">
        <f>SUM(G215:G228)</f>
        <v>2914.28</v>
      </c>
      <c r="H229" s="41">
        <f>SUM(H215:H228)</f>
        <v>81887.079999999987</v>
      </c>
      <c r="I229" s="41">
        <f>SUM(I215:I228)</f>
        <v>2195.4699999999998</v>
      </c>
      <c r="J229" s="41">
        <f>SUM(J215:J228)</f>
        <v>0</v>
      </c>
      <c r="K229" s="41">
        <f t="shared" si="3"/>
        <v>0</v>
      </c>
      <c r="L229" s="41">
        <f t="shared" si="3"/>
        <v>92616.389999999985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167848</v>
      </c>
      <c r="I233" s="18"/>
      <c r="J233" s="18"/>
      <c r="K233" s="18"/>
      <c r="L233" s="19">
        <f>SUM(F233:K233)</f>
        <v>167848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>
        <v>6987.31</v>
      </c>
      <c r="I240" s="18"/>
      <c r="J240" s="18"/>
      <c r="K240" s="18"/>
      <c r="L240" s="19">
        <f t="shared" si="4"/>
        <v>6987.31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5619.56</v>
      </c>
      <c r="G244" s="18">
        <v>2914.28</v>
      </c>
      <c r="H244" s="18">
        <v>1030</v>
      </c>
      <c r="I244" s="18">
        <v>2195.4699999999998</v>
      </c>
      <c r="J244" s="18"/>
      <c r="K244" s="18"/>
      <c r="L244" s="19">
        <f t="shared" si="4"/>
        <v>11759.31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53.68</v>
      </c>
      <c r="I245" s="18"/>
      <c r="J245" s="18"/>
      <c r="K245" s="18"/>
      <c r="L245" s="19">
        <f>SUM(F245:K245)</f>
        <v>53.68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5619.56</v>
      </c>
      <c r="G247" s="41">
        <f t="shared" si="5"/>
        <v>2914.28</v>
      </c>
      <c r="H247" s="41">
        <f t="shared" si="5"/>
        <v>175918.99</v>
      </c>
      <c r="I247" s="41">
        <f t="shared" si="5"/>
        <v>2195.4699999999998</v>
      </c>
      <c r="J247" s="41">
        <f t="shared" si="5"/>
        <v>0</v>
      </c>
      <c r="K247" s="41">
        <f t="shared" si="5"/>
        <v>0</v>
      </c>
      <c r="L247" s="41">
        <f t="shared" si="5"/>
        <v>186648.3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22478.240000000002</v>
      </c>
      <c r="G257" s="41">
        <f t="shared" si="8"/>
        <v>11657.140000000001</v>
      </c>
      <c r="H257" s="41">
        <f t="shared" si="8"/>
        <v>605740.96</v>
      </c>
      <c r="I257" s="41">
        <f t="shared" si="8"/>
        <v>8781.89</v>
      </c>
      <c r="J257" s="41">
        <f t="shared" si="8"/>
        <v>0</v>
      </c>
      <c r="K257" s="41">
        <f t="shared" si="8"/>
        <v>0</v>
      </c>
      <c r="L257" s="41">
        <f t="shared" si="8"/>
        <v>648658.23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7000</v>
      </c>
      <c r="L266" s="19">
        <f t="shared" si="9"/>
        <v>7000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7000</v>
      </c>
      <c r="L270" s="41">
        <f t="shared" si="9"/>
        <v>7000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22478.240000000002</v>
      </c>
      <c r="G271" s="42">
        <f t="shared" si="11"/>
        <v>11657.140000000001</v>
      </c>
      <c r="H271" s="42">
        <f t="shared" si="11"/>
        <v>605740.96</v>
      </c>
      <c r="I271" s="42">
        <f t="shared" si="11"/>
        <v>8781.89</v>
      </c>
      <c r="J271" s="42">
        <f t="shared" si="11"/>
        <v>0</v>
      </c>
      <c r="K271" s="42">
        <f t="shared" si="11"/>
        <v>7000</v>
      </c>
      <c r="L271" s="42">
        <f t="shared" si="11"/>
        <v>655658.23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>
        <v>7000</v>
      </c>
      <c r="H390" s="18">
        <v>70.319999999999993</v>
      </c>
      <c r="I390" s="18"/>
      <c r="J390" s="24" t="s">
        <v>288</v>
      </c>
      <c r="K390" s="24" t="s">
        <v>288</v>
      </c>
      <c r="L390" s="56">
        <f t="shared" si="25"/>
        <v>7070.32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7000</v>
      </c>
      <c r="H393" s="139">
        <f>SUM(H387:H392)</f>
        <v>70.319999999999993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7070.32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0</v>
      </c>
      <c r="H397" s="18">
        <v>178.09</v>
      </c>
      <c r="I397" s="18"/>
      <c r="J397" s="24" t="s">
        <v>288</v>
      </c>
      <c r="K397" s="24" t="s">
        <v>288</v>
      </c>
      <c r="L397" s="56">
        <f t="shared" si="26"/>
        <v>178.09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0</v>
      </c>
      <c r="H398" s="18">
        <v>153.37</v>
      </c>
      <c r="I398" s="18"/>
      <c r="J398" s="24" t="s">
        <v>288</v>
      </c>
      <c r="K398" s="24" t="s">
        <v>288</v>
      </c>
      <c r="L398" s="56">
        <f t="shared" si="26"/>
        <v>153.37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331.46000000000004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331.46000000000004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7000</v>
      </c>
      <c r="H408" s="47">
        <f>H393+H401+H407</f>
        <v>401.78000000000003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7401.78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37612.129999999997</v>
      </c>
      <c r="G439" s="18">
        <v>153023.25</v>
      </c>
      <c r="H439" s="18"/>
      <c r="I439" s="56">
        <f t="shared" ref="I439:I445" si="33">SUM(F439:H439)</f>
        <v>190635.38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37612.129999999997</v>
      </c>
      <c r="G446" s="13">
        <f>SUM(G439:G445)</f>
        <v>153023.25</v>
      </c>
      <c r="H446" s="13">
        <f>SUM(H439:H445)</f>
        <v>0</v>
      </c>
      <c r="I446" s="13">
        <f>SUM(I439:I445)</f>
        <v>190635.38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37612.129999999997</v>
      </c>
      <c r="G459" s="18">
        <v>153023.25</v>
      </c>
      <c r="H459" s="18"/>
      <c r="I459" s="56">
        <f t="shared" si="34"/>
        <v>190635.38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37612.129999999997</v>
      </c>
      <c r="G460" s="83">
        <f>SUM(G454:G459)</f>
        <v>153023.25</v>
      </c>
      <c r="H460" s="83">
        <f>SUM(H454:H459)</f>
        <v>0</v>
      </c>
      <c r="I460" s="83">
        <f>SUM(I454:I459)</f>
        <v>190635.38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37612.129999999997</v>
      </c>
      <c r="G461" s="42">
        <f>G452+G460</f>
        <v>153023.25</v>
      </c>
      <c r="H461" s="42">
        <f>H452+H460</f>
        <v>0</v>
      </c>
      <c r="I461" s="42">
        <f>I452+I460</f>
        <v>190635.38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37873.32</v>
      </c>
      <c r="G465" s="18"/>
      <c r="H465" s="18"/>
      <c r="I465" s="18"/>
      <c r="J465" s="18">
        <v>183233.6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651687.66</v>
      </c>
      <c r="G468" s="18"/>
      <c r="H468" s="18"/>
      <c r="I468" s="18"/>
      <c r="J468" s="18">
        <v>7401.78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651687.66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7401.78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655658.23</v>
      </c>
      <c r="G472" s="18"/>
      <c r="H472" s="18"/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655658.23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33902.75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190635.38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2374.6999999999998</v>
      </c>
      <c r="I531" s="18"/>
      <c r="J531" s="18"/>
      <c r="K531" s="18"/>
      <c r="L531" s="88">
        <f>SUM(F531:K531)</f>
        <v>2374.6999999999998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545.01</v>
      </c>
      <c r="I532" s="18"/>
      <c r="J532" s="18"/>
      <c r="K532" s="18"/>
      <c r="L532" s="88">
        <f>SUM(F532:K532)</f>
        <v>545.01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973.24</v>
      </c>
      <c r="I533" s="18"/>
      <c r="J533" s="18"/>
      <c r="K533" s="18"/>
      <c r="L533" s="88">
        <f>SUM(F533:K533)</f>
        <v>973.24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3892.95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3892.95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3892.95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3892.95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2374.6999999999998</v>
      </c>
      <c r="I549" s="87">
        <f>L536</f>
        <v>0</v>
      </c>
      <c r="J549" s="87">
        <f>L541</f>
        <v>0</v>
      </c>
      <c r="K549" s="87">
        <f>SUM(F549:J549)</f>
        <v>2374.6999999999998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545.01</v>
      </c>
      <c r="I550" s="87">
        <f>L537</f>
        <v>0</v>
      </c>
      <c r="J550" s="87">
        <f>L542</f>
        <v>0</v>
      </c>
      <c r="K550" s="87">
        <f>SUM(F550:J550)</f>
        <v>545.01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973.24</v>
      </c>
      <c r="I551" s="87">
        <f>L538</f>
        <v>0</v>
      </c>
      <c r="J551" s="87">
        <f>L543</f>
        <v>0</v>
      </c>
      <c r="K551" s="87">
        <f>SUM(F551:J551)</f>
        <v>973.24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3892.95</v>
      </c>
      <c r="I552" s="89">
        <f t="shared" si="42"/>
        <v>0</v>
      </c>
      <c r="J552" s="89">
        <f t="shared" si="42"/>
        <v>0</v>
      </c>
      <c r="K552" s="89">
        <f t="shared" si="42"/>
        <v>3892.95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328718.5</v>
      </c>
      <c r="G575" s="18">
        <v>76890.5</v>
      </c>
      <c r="H575" s="18">
        <v>167848</v>
      </c>
      <c r="I575" s="87">
        <f>SUM(F575:H575)</f>
        <v>573457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23518.65</v>
      </c>
      <c r="I591" s="18">
        <v>11759.31</v>
      </c>
      <c r="J591" s="18">
        <v>11759.31</v>
      </c>
      <c r="K591" s="104">
        <f t="shared" ref="K591:K597" si="48">SUM(H591:J591)</f>
        <v>47037.27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23518.65</v>
      </c>
      <c r="I598" s="108">
        <f>SUM(I591:I597)</f>
        <v>11759.31</v>
      </c>
      <c r="J598" s="108">
        <f>SUM(J591:J597)</f>
        <v>11759.31</v>
      </c>
      <c r="K598" s="108">
        <f>SUM(K591:K597)</f>
        <v>47037.27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33902.75</v>
      </c>
      <c r="H617" s="109">
        <f>SUM(F52)</f>
        <v>33902.75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190635.38</v>
      </c>
      <c r="H621" s="109">
        <f>SUM(J52)</f>
        <v>190635.38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33902.75</v>
      </c>
      <c r="H622" s="109">
        <f>F476</f>
        <v>33902.75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190635.38</v>
      </c>
      <c r="H626" s="109">
        <f>J476</f>
        <v>190635.38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651687.65999999992</v>
      </c>
      <c r="H627" s="104">
        <f>SUM(F468)</f>
        <v>651687.66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7401.78</v>
      </c>
      <c r="H631" s="104">
        <f>SUM(J468)</f>
        <v>7401.78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655658.23</v>
      </c>
      <c r="H632" s="104">
        <f>SUM(F472)</f>
        <v>655658.23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7401.78</v>
      </c>
      <c r="H637" s="164">
        <f>SUM(J468)</f>
        <v>7401.78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37612.129999999997</v>
      </c>
      <c r="H639" s="104">
        <f>SUM(F461)</f>
        <v>37612.129999999997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153023.25</v>
      </c>
      <c r="H640" s="104">
        <f>SUM(G461)</f>
        <v>153023.25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190635.38</v>
      </c>
      <c r="H642" s="104">
        <f>SUM(I461)</f>
        <v>190635.38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401.78</v>
      </c>
      <c r="H644" s="104">
        <f>H408</f>
        <v>401.78000000000003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7000</v>
      </c>
      <c r="H645" s="104">
        <f>G408</f>
        <v>7000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7401.78</v>
      </c>
      <c r="H646" s="104">
        <f>L408</f>
        <v>7401.78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47037.27</v>
      </c>
      <c r="H647" s="104">
        <f>L208+L226+L244</f>
        <v>47037.27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23518.65</v>
      </c>
      <c r="H649" s="104">
        <f>H598</f>
        <v>23518.65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11759.31</v>
      </c>
      <c r="H650" s="104">
        <f>I598</f>
        <v>11759.31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11759.31</v>
      </c>
      <c r="H651" s="104">
        <f>J598</f>
        <v>11759.31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7000</v>
      </c>
      <c r="H655" s="104">
        <f>K266+K347</f>
        <v>7000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369393.54</v>
      </c>
      <c r="G660" s="19">
        <f>(L229+L309+L359)</f>
        <v>92616.389999999985</v>
      </c>
      <c r="H660" s="19">
        <f>(L247+L328+L360)</f>
        <v>186648.3</v>
      </c>
      <c r="I660" s="19">
        <f>SUM(F660:H660)</f>
        <v>648658.23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23518.65</v>
      </c>
      <c r="G662" s="19">
        <f>(L226+L306)-(J226+J306)</f>
        <v>11759.31</v>
      </c>
      <c r="H662" s="19">
        <f>(L244+L325)-(J244+J325)</f>
        <v>11759.31</v>
      </c>
      <c r="I662" s="19">
        <f>SUM(F662:H662)</f>
        <v>47037.27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328718.5</v>
      </c>
      <c r="G663" s="199">
        <f>SUM(G575:G587)+SUM(I602:I604)+L612</f>
        <v>76890.5</v>
      </c>
      <c r="H663" s="199">
        <f>SUM(H575:H587)+SUM(J602:J604)+L613</f>
        <v>167848</v>
      </c>
      <c r="I663" s="19">
        <f>SUM(F663:H663)</f>
        <v>573457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17156.389999999956</v>
      </c>
      <c r="G664" s="19">
        <f>G660-SUM(G661:G663)</f>
        <v>3966.5799999999872</v>
      </c>
      <c r="H664" s="19">
        <f>H660-SUM(H661:H663)</f>
        <v>7040.9899999999907</v>
      </c>
      <c r="I664" s="19">
        <f>I660-SUM(I661:I663)</f>
        <v>28163.959999999963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-11156.39</v>
      </c>
      <c r="G669" s="18">
        <v>-3966.58</v>
      </c>
      <c r="H669" s="18">
        <v>-7040.99</v>
      </c>
      <c r="I669" s="19">
        <f>SUM(F669:H669)</f>
        <v>-22163.96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EATON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EATON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573457</v>
      </c>
      <c r="D5" s="20">
        <f>SUM('DOE25'!L197:L200)+SUM('DOE25'!L215:L218)+SUM('DOE25'!L233:L236)-F5-G5</f>
        <v>573457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18791.890000000003</v>
      </c>
      <c r="D8" s="243"/>
      <c r="E8" s="20">
        <f>'DOE25'!L204+'DOE25'!L222+'DOE25'!L240-F8-G8-D9-D11</f>
        <v>18791.890000000003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2889.25</v>
      </c>
      <c r="D9" s="244">
        <v>2889.25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6268.11</v>
      </c>
      <c r="D11" s="244">
        <v>6268.11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47037.27</v>
      </c>
      <c r="D15" s="20">
        <f>'DOE25'!L208+'DOE25'!L226+'DOE25'!L244-F15-G15</f>
        <v>47037.27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214.71</v>
      </c>
      <c r="D16" s="243"/>
      <c r="E16" s="20">
        <f>'DOE25'!L209+'DOE25'!L227+'DOE25'!L245-F16-G16</f>
        <v>214.71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629651.63</v>
      </c>
      <c r="E33" s="246">
        <f>SUM(E5:E31)</f>
        <v>22006.600000000002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22006.600000000002</v>
      </c>
      <c r="E35" s="249"/>
    </row>
    <row r="36" spans="2:8" ht="12" thickTop="1" x14ac:dyDescent="0.2">
      <c r="B36" t="s">
        <v>814</v>
      </c>
      <c r="D36" s="20">
        <f>D33</f>
        <v>629651.63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EATON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33902.75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190635.38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33902.75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190635.38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16278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190635.38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17624.75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33902.75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190635.38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33902.75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190635.38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418527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61.96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401.78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491.7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553.66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401.78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419080.66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401.78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232607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232607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232607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7000</v>
      </c>
    </row>
    <row r="104" spans="1:7" ht="12.75" thickTop="1" thickBot="1" x14ac:dyDescent="0.25">
      <c r="A104" s="33" t="s">
        <v>764</v>
      </c>
      <c r="C104" s="86">
        <f>C63+C81+C91+C103</f>
        <v>651687.65999999992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7401.78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573457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573457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27949.250000000004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47037.27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214.71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75201.23000000001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7070.32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331.46000000000004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-401.77999999999975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655658.23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EATON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573457</v>
      </c>
      <c r="D10" s="182">
        <f>ROUND((C10/$C$28)*100,1)</f>
        <v>88.4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28164</v>
      </c>
      <c r="D17" s="182">
        <f t="shared" si="0"/>
        <v>4.3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47037</v>
      </c>
      <c r="D21" s="182">
        <f t="shared" si="0"/>
        <v>7.3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648658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648658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418527</v>
      </c>
      <c r="D35" s="182">
        <f t="shared" ref="D35:D40" si="1">ROUND((C35/$C$41)*100,1)</f>
        <v>64.2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955.44000000000233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232607</v>
      </c>
      <c r="D37" s="182">
        <f t="shared" si="1"/>
        <v>35.700000000000003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652089.43999999994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EATON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2017-09-14T11:54:23Z</cp:lastPrinted>
  <dcterms:created xsi:type="dcterms:W3CDTF">1997-12-04T19:04:30Z</dcterms:created>
  <dcterms:modified xsi:type="dcterms:W3CDTF">2017-11-29T17:21:10Z</dcterms:modified>
</cp:coreProperties>
</file>