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211" i="1" s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K551" i="1"/>
  <c r="C22" i="13"/>
  <c r="C138" i="2"/>
  <c r="C16" i="13"/>
  <c r="H33" i="13"/>
  <c r="J649" i="1" l="1"/>
  <c r="K552" i="1"/>
  <c r="C109" i="2"/>
  <c r="C115" i="2" s="1"/>
  <c r="H257" i="1"/>
  <c r="H271" i="1" s="1"/>
  <c r="H660" i="1"/>
  <c r="H664" i="1" s="1"/>
  <c r="H667" i="1" s="1"/>
  <c r="C120" i="2"/>
  <c r="C128" i="2" s="1"/>
  <c r="F660" i="1"/>
  <c r="F664" i="1" s="1"/>
  <c r="L257" i="1"/>
  <c r="L271" i="1" s="1"/>
  <c r="G632" i="1" s="1"/>
  <c r="J632" i="1" s="1"/>
  <c r="C81" i="2"/>
  <c r="C104" i="2" s="1"/>
  <c r="C62" i="2"/>
  <c r="C63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H672" i="1" l="1"/>
  <c r="C6" i="10" s="1"/>
  <c r="I660" i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<sst xmlns="http://schemas.openxmlformats.org/spreadsheetml/2006/main" count="3955" uniqueCount="913">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</sst>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162</v>
      </c>
      <c r="C2" s="21">
        <v>162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3058.8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38657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41715.800000000003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25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19389.37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22301.43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41690.800000000003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41715.800000000003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166232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11000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177232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177233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27471.16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31425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7437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66333.16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66333.16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5495.16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5495.16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249061.32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127957.94</v>
      </c>
      <c r="I197" s="18"/>
      <c r="J197" s="18"/>
      <c r="K197" s="18"/>
      <c r="L197" s="19">
        <f>SUM(F197:K197)</f>
        <v>127957.94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825</v>
      </c>
      <c r="G204" s="18"/>
      <c r="H204" s="18">
        <v>10434.51</v>
      </c>
      <c r="I204" s="18">
        <v>9.4</v>
      </c>
      <c r="J204" s="18"/>
      <c r="K204" s="18">
        <v>235.79</v>
      </c>
      <c r="L204" s="19">
        <f t="shared" si="0"/>
        <v>11504.7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5000</v>
      </c>
      <c r="I208" s="18"/>
      <c r="J208" s="18"/>
      <c r="K208" s="18"/>
      <c r="L208" s="19">
        <f t="shared" si="0"/>
        <v>5000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825</v>
      </c>
      <c r="G211" s="41">
        <f t="shared" si="1"/>
        <v>0</v>
      </c>
      <c r="H211" s="41">
        <f t="shared" si="1"/>
        <v>143392.45000000001</v>
      </c>
      <c r="I211" s="41">
        <f t="shared" si="1"/>
        <v>9.4</v>
      </c>
      <c r="J211" s="41">
        <f t="shared" si="1"/>
        <v>0</v>
      </c>
      <c r="K211" s="41">
        <f t="shared" si="1"/>
        <v>235.79</v>
      </c>
      <c r="L211" s="41">
        <f t="shared" si="1"/>
        <v>144462.64000000001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66951.240000000005</v>
      </c>
      <c r="I233" s="18"/>
      <c r="J233" s="18"/>
      <c r="K233" s="18"/>
      <c r="L233" s="19">
        <f>SUM(F233:K233)</f>
        <v>66951.240000000005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66951.240000000005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66951.240000000005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825</v>
      </c>
      <c r="G257" s="41">
        <f t="shared" si="8"/>
        <v>0</v>
      </c>
      <c r="H257" s="41">
        <f t="shared" si="8"/>
        <v>210343.69</v>
      </c>
      <c r="I257" s="41">
        <f t="shared" si="8"/>
        <v>9.4</v>
      </c>
      <c r="J257" s="41">
        <f t="shared" si="8"/>
        <v>0</v>
      </c>
      <c r="K257" s="41">
        <f t="shared" si="8"/>
        <v>235.79</v>
      </c>
      <c r="L257" s="41">
        <f t="shared" si="8"/>
        <v>211413.88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825</v>
      </c>
      <c r="G271" s="42">
        <f t="shared" si="11"/>
        <v>0</v>
      </c>
      <c r="H271" s="42">
        <f t="shared" si="11"/>
        <v>210343.69</v>
      </c>
      <c r="I271" s="42">
        <f t="shared" si="11"/>
        <v>9.4</v>
      </c>
      <c r="J271" s="42">
        <f t="shared" si="11"/>
        <v>0</v>
      </c>
      <c r="K271" s="42">
        <f t="shared" si="11"/>
        <v>235.79</v>
      </c>
      <c r="L271" s="42">
        <f t="shared" si="11"/>
        <v>211413.88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4043.36</v>
      </c>
      <c r="G465" s="18"/>
      <c r="H465" s="18"/>
      <c r="I465" s="18"/>
      <c r="J465" s="18"/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249061.32</v>
      </c>
      <c r="G468" s="18"/>
      <c r="H468" s="18"/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249061.32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211413.88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211413.88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41690.799999999988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596.91</v>
      </c>
      <c r="G531" s="18">
        <v>286.68</v>
      </c>
      <c r="H531" s="18">
        <v>7.97</v>
      </c>
      <c r="I531" s="18"/>
      <c r="J531" s="18"/>
      <c r="K531" s="18"/>
      <c r="L531" s="88">
        <f>SUM(F531:K531)</f>
        <v>891.56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596.91</v>
      </c>
      <c r="G534" s="89">
        <f t="shared" ref="G534:L534" si="38">SUM(G531:G533)</f>
        <v>286.68</v>
      </c>
      <c r="H534" s="89">
        <f t="shared" si="38"/>
        <v>7.97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891.56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596.91</v>
      </c>
      <c r="G545" s="89">
        <f t="shared" ref="G545:L545" si="41">G524+G529+G534+G539+G544</f>
        <v>286.68</v>
      </c>
      <c r="H545" s="89">
        <f t="shared" si="41"/>
        <v>7.97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891.56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891.56</v>
      </c>
      <c r="I549" s="87">
        <f>L536</f>
        <v>0</v>
      </c>
      <c r="J549" s="87">
        <f>L541</f>
        <v>0</v>
      </c>
      <c r="K549" s="87">
        <f>SUM(F549:J549)</f>
        <v>891.56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891.56</v>
      </c>
      <c r="I552" s="89">
        <f t="shared" si="42"/>
        <v>0</v>
      </c>
      <c r="J552" s="89">
        <f t="shared" si="42"/>
        <v>0</v>
      </c>
      <c r="K552" s="89">
        <f t="shared" si="42"/>
        <v>891.56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127957.94</v>
      </c>
      <c r="G575" s="18"/>
      <c r="H575" s="18">
        <v>66951.240000000005</v>
      </c>
      <c r="I575" s="87">
        <f>SUM(F575:H575)</f>
        <v>194909.18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5000</v>
      </c>
      <c r="I591" s="18"/>
      <c r="J591" s="18"/>
      <c r="K591" s="104">
        <f t="shared" ref="K591:K597" si="48">SUM(H591:J591)</f>
        <v>5000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5000</v>
      </c>
      <c r="I598" s="108">
        <f>SUM(I591:I597)</f>
        <v>0</v>
      </c>
      <c r="J598" s="108">
        <f>SUM(J591:J597)</f>
        <v>0</v>
      </c>
      <c r="K598" s="108">
        <f>SUM(K591:K597)</f>
        <v>5000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41715.800000000003</v>
      </c>
      <c r="H617" s="109">
        <f>SUM(F52)</f>
        <v>41715.800000000003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41690.800000000003</v>
      </c>
      <c r="H622" s="109">
        <f>F476</f>
        <v>41690.799999999988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249061.32</v>
      </c>
      <c r="H627" s="104">
        <f>SUM(F468)</f>
        <v>249061.32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211413.88</v>
      </c>
      <c r="H632" s="104">
        <f>SUM(F472)</f>
        <v>211413.88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5000</v>
      </c>
      <c r="H647" s="104">
        <f>L208+L226+L244</f>
        <v>5000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5000</v>
      </c>
      <c r="H649" s="104">
        <f>H598</f>
        <v>5000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144462.64000000001</v>
      </c>
      <c r="G660" s="19">
        <f>(L229+L309+L359)</f>
        <v>0</v>
      </c>
      <c r="H660" s="19">
        <f>(L247+L328+L360)</f>
        <v>66951.240000000005</v>
      </c>
      <c r="I660" s="19">
        <f>SUM(F660:H660)</f>
        <v>211413.88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5000</v>
      </c>
      <c r="G662" s="19">
        <f>(L226+L306)-(J226+J306)</f>
        <v>0</v>
      </c>
      <c r="H662" s="19">
        <f>(L244+L325)-(J244+J325)</f>
        <v>0</v>
      </c>
      <c r="I662" s="19">
        <f>SUM(F662:H662)</f>
        <v>5000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127957.94</v>
      </c>
      <c r="G663" s="199">
        <f>SUM(G575:G587)+SUM(I602:I604)+L612</f>
        <v>0</v>
      </c>
      <c r="H663" s="199">
        <f>SUM(H575:H587)+SUM(J602:J604)+L613</f>
        <v>66951.240000000005</v>
      </c>
      <c r="I663" s="19">
        <f>SUM(F663:H663)</f>
        <v>194909.18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11504.700000000012</v>
      </c>
      <c r="G664" s="19">
        <f>G660-SUM(G661:G663)</f>
        <v>0</v>
      </c>
      <c r="H664" s="19">
        <f>H660-SUM(H661:H663)</f>
        <v>0</v>
      </c>
      <c r="I664" s="19">
        <f>I660-SUM(I661:I663)</f>
        <v>11504.700000000012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-11504.7</v>
      </c>
      <c r="G669" s="18"/>
      <c r="H669" s="18"/>
      <c r="I669" s="19">
        <f>SUM(F669:H669)</f>
        <v>-11504.7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ELLSWORTH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ELLSWORTH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194909.18</v>
      </c>
      <c r="D5" s="20">
        <f>SUM('DOE25'!L197:L200)+SUM('DOE25'!L215:L218)+SUM('DOE25'!L233:L236)-F5-G5</f>
        <v>194909.18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4233.05</v>
      </c>
      <c r="D8" s="243"/>
      <c r="E8" s="20">
        <f>'DOE25'!L204+'DOE25'!L222+'DOE25'!L240-F8-G8-D9-D11</f>
        <v>3997.26</v>
      </c>
      <c r="F8" s="255">
        <f>'DOE25'!J204+'DOE25'!J222+'DOE25'!J240</f>
        <v>0</v>
      </c>
      <c r="G8" s="53">
        <f>'DOE25'!K204+'DOE25'!K222+'DOE25'!K240</f>
        <v>235.79</v>
      </c>
      <c r="H8" s="259"/>
    </row>
    <row r="9" spans="1:9" x14ac:dyDescent="0.2">
      <c r="A9" s="32">
        <v>2310</v>
      </c>
      <c r="B9" t="s">
        <v>817</v>
      </c>
      <c r="C9" s="245">
        <f t="shared" si="0"/>
        <v>4659.7</v>
      </c>
      <c r="D9" s="244">
        <v>4659.7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2500</v>
      </c>
      <c r="D10" s="243"/>
      <c r="E10" s="244">
        <v>2500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2611.9499999999998</v>
      </c>
      <c r="D11" s="244">
        <v>2611.9499999999998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5000</v>
      </c>
      <c r="D15" s="20">
        <f>'DOE25'!L208+'DOE25'!L226+'DOE25'!L244-F15-G15</f>
        <v>5000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207180.83000000002</v>
      </c>
      <c r="E33" s="246">
        <f>SUM(E5:E31)</f>
        <v>6497.26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6497.26</v>
      </c>
      <c r="E35" s="249"/>
    </row>
    <row r="36" spans="2:8" ht="12" thickTop="1" x14ac:dyDescent="0.2">
      <c r="B36" t="s">
        <v>814</v>
      </c>
      <c r="D36" s="20">
        <f>D33</f>
        <v>207180.83000000002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3058.8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38657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41715.800000000003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19389.37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22301.43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41690.800000000003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41715.800000000003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177232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177233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27471.16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31425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7437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66333.16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66333.16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5495.16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5495.16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249061.32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194909.18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194909.18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11504.7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5000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16504.7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211413.88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ELLSWORTH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194909</v>
      </c>
      <c r="D10" s="182">
        <f>ROUND((C10/$C$28)*100,1)</f>
        <v>92.2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11505</v>
      </c>
      <c r="D17" s="182">
        <f t="shared" si="0"/>
        <v>5.4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5000</v>
      </c>
      <c r="D21" s="182">
        <f t="shared" si="0"/>
        <v>2.4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211414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211414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177232</v>
      </c>
      <c r="D35" s="182">
        <f t="shared" ref="D35:D40" si="1">ROUND((C35/$C$41)*100,1)</f>
        <v>71.2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58896</v>
      </c>
      <c r="D37" s="182">
        <f t="shared" si="1"/>
        <v>23.6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7437</v>
      </c>
      <c r="D38" s="182">
        <f t="shared" si="1"/>
        <v>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5495</v>
      </c>
      <c r="D39" s="182">
        <f t="shared" si="1"/>
        <v>2.2000000000000002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249061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ELLSWORTH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2017-11-29T17:21:08Z</dcterms:modified>
</cp:coreProperties>
</file>