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9" i="1" l="1"/>
  <c r="F472" i="1" l="1"/>
  <c r="G459" i="1" l="1"/>
  <c r="G440" i="1"/>
  <c r="H197" i="1" l="1"/>
  <c r="H591" i="1" l="1"/>
  <c r="H52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D17" i="13" s="1"/>
  <c r="C17" i="13" s="1"/>
  <c r="F18" i="13"/>
  <c r="G18" i="13"/>
  <c r="L252" i="1"/>
  <c r="F19" i="13"/>
  <c r="D19" i="13" s="1"/>
  <c r="C19" i="13" s="1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132" i="2" s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L541" i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9" i="2"/>
  <c r="E120" i="2"/>
  <c r="E121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1" i="1"/>
  <c r="H641" i="1"/>
  <c r="G643" i="1"/>
  <c r="J643" i="1" s="1"/>
  <c r="H643" i="1"/>
  <c r="G644" i="1"/>
  <c r="J644" i="1" s="1"/>
  <c r="G645" i="1"/>
  <c r="G652" i="1"/>
  <c r="H652" i="1"/>
  <c r="G653" i="1"/>
  <c r="H653" i="1"/>
  <c r="G654" i="1"/>
  <c r="H654" i="1"/>
  <c r="H655" i="1"/>
  <c r="L256" i="1"/>
  <c r="A31" i="12"/>
  <c r="D62" i="2"/>
  <c r="D18" i="13"/>
  <c r="C18" i="13" s="1"/>
  <c r="D18" i="2"/>
  <c r="F78" i="2"/>
  <c r="F81" i="2" s="1"/>
  <c r="C78" i="2"/>
  <c r="D50" i="2"/>
  <c r="F18" i="2"/>
  <c r="G161" i="2"/>
  <c r="G156" i="2"/>
  <c r="G62" i="2"/>
  <c r="K605" i="1"/>
  <c r="G648" i="1" s="1"/>
  <c r="J571" i="1"/>
  <c r="L433" i="1"/>
  <c r="D81" i="2"/>
  <c r="G552" i="1"/>
  <c r="J476" i="1"/>
  <c r="H626" i="1" s="1"/>
  <c r="H476" i="1"/>
  <c r="H624" i="1" s="1"/>
  <c r="F571" i="1"/>
  <c r="G22" i="2"/>
  <c r="F338" i="1"/>
  <c r="F352" i="1" s="1"/>
  <c r="L309" i="1"/>
  <c r="L570" i="1"/>
  <c r="G36" i="2"/>
  <c r="L565" i="1"/>
  <c r="F476" i="1" l="1"/>
  <c r="H622" i="1" s="1"/>
  <c r="J622" i="1" s="1"/>
  <c r="I369" i="1"/>
  <c r="H634" i="1" s="1"/>
  <c r="J655" i="1"/>
  <c r="J645" i="1"/>
  <c r="J640" i="1"/>
  <c r="A13" i="12"/>
  <c r="K598" i="1"/>
  <c r="G647" i="1" s="1"/>
  <c r="J651" i="1"/>
  <c r="L534" i="1"/>
  <c r="K545" i="1"/>
  <c r="J634" i="1"/>
  <c r="G476" i="1"/>
  <c r="H623" i="1" s="1"/>
  <c r="J623" i="1" s="1"/>
  <c r="D91" i="2"/>
  <c r="L362" i="1"/>
  <c r="C27" i="10" s="1"/>
  <c r="F661" i="1"/>
  <c r="F257" i="1"/>
  <c r="F271" i="1" s="1"/>
  <c r="H52" i="1"/>
  <c r="H619" i="1" s="1"/>
  <c r="J619" i="1" s="1"/>
  <c r="E31" i="2"/>
  <c r="H662" i="1"/>
  <c r="G257" i="1"/>
  <c r="G271" i="1" s="1"/>
  <c r="L229" i="1"/>
  <c r="G660" i="1" s="1"/>
  <c r="C20" i="10"/>
  <c r="C17" i="10"/>
  <c r="C16" i="10"/>
  <c r="C109" i="2"/>
  <c r="C110" i="2"/>
  <c r="H257" i="1"/>
  <c r="H271" i="1" s="1"/>
  <c r="C11" i="10"/>
  <c r="D5" i="13"/>
  <c r="C5" i="13" s="1"/>
  <c r="F112" i="1"/>
  <c r="J617" i="1"/>
  <c r="C81" i="2"/>
  <c r="G662" i="1"/>
  <c r="G650" i="1"/>
  <c r="J650" i="1" s="1"/>
  <c r="C13" i="10"/>
  <c r="J624" i="1"/>
  <c r="H112" i="1"/>
  <c r="L351" i="1"/>
  <c r="I545" i="1"/>
  <c r="I257" i="1"/>
  <c r="I271" i="1" s="1"/>
  <c r="K257" i="1"/>
  <c r="K271" i="1" s="1"/>
  <c r="G157" i="2"/>
  <c r="C125" i="2"/>
  <c r="C119" i="2"/>
  <c r="C21" i="10"/>
  <c r="C56" i="2"/>
  <c r="C35" i="10"/>
  <c r="C36" i="10" s="1"/>
  <c r="A40" i="12"/>
  <c r="E122" i="2"/>
  <c r="E118" i="2"/>
  <c r="C10" i="10"/>
  <c r="E109" i="2"/>
  <c r="E115" i="2" s="1"/>
  <c r="L290" i="1"/>
  <c r="L338" i="1" s="1"/>
  <c r="L352" i="1" s="1"/>
  <c r="G633" i="1" s="1"/>
  <c r="J633" i="1" s="1"/>
  <c r="F662" i="1"/>
  <c r="C124" i="2"/>
  <c r="G649" i="1"/>
  <c r="J649" i="1" s="1"/>
  <c r="D15" i="13"/>
  <c r="C15" i="13" s="1"/>
  <c r="D12" i="13"/>
  <c r="C12" i="13" s="1"/>
  <c r="C118" i="2"/>
  <c r="D6" i="13"/>
  <c r="C6" i="13" s="1"/>
  <c r="C15" i="10"/>
  <c r="C111" i="2"/>
  <c r="C122" i="2"/>
  <c r="C19" i="10"/>
  <c r="E8" i="13"/>
  <c r="C8" i="13" s="1"/>
  <c r="E16" i="13"/>
  <c r="H25" i="13"/>
  <c r="D63" i="2"/>
  <c r="L614" i="1"/>
  <c r="L427" i="1"/>
  <c r="G192" i="1"/>
  <c r="B164" i="2"/>
  <c r="G164" i="2" s="1"/>
  <c r="K503" i="1"/>
  <c r="C121" i="2"/>
  <c r="C114" i="2"/>
  <c r="C112" i="2"/>
  <c r="E131" i="2"/>
  <c r="E144" i="2" s="1"/>
  <c r="J549" i="1"/>
  <c r="J552" i="1" s="1"/>
  <c r="L544" i="1"/>
  <c r="F549" i="1"/>
  <c r="L524" i="1"/>
  <c r="L545" i="1" s="1"/>
  <c r="L211" i="1"/>
  <c r="C26" i="10"/>
  <c r="L393" i="1"/>
  <c r="C138" i="2" s="1"/>
  <c r="C29" i="10"/>
  <c r="D127" i="2"/>
  <c r="D128" i="2" s="1"/>
  <c r="D145" i="2" s="1"/>
  <c r="D14" i="13"/>
  <c r="C14" i="13" s="1"/>
  <c r="C18" i="10"/>
  <c r="L247" i="1"/>
  <c r="H660" i="1" s="1"/>
  <c r="C120" i="2"/>
  <c r="F22" i="13"/>
  <c r="C22" i="13" s="1"/>
  <c r="D29" i="13"/>
  <c r="C29" i="13" s="1"/>
  <c r="H647" i="1"/>
  <c r="J641" i="1"/>
  <c r="G625" i="1"/>
  <c r="G545" i="1"/>
  <c r="K500" i="1"/>
  <c r="I476" i="1"/>
  <c r="H625" i="1" s="1"/>
  <c r="I460" i="1"/>
  <c r="I452" i="1"/>
  <c r="I461" i="1" s="1"/>
  <c r="H642" i="1" s="1"/>
  <c r="I446" i="1"/>
  <c r="G642" i="1" s="1"/>
  <c r="C18" i="2"/>
  <c r="I551" i="1"/>
  <c r="K551" i="1" s="1"/>
  <c r="L539" i="1"/>
  <c r="F130" i="2"/>
  <c r="F144" i="2" s="1"/>
  <c r="F145" i="2" s="1"/>
  <c r="H661" i="1"/>
  <c r="L382" i="1"/>
  <c r="G636" i="1" s="1"/>
  <c r="J636" i="1" s="1"/>
  <c r="K338" i="1"/>
  <c r="K352" i="1" s="1"/>
  <c r="G81" i="2"/>
  <c r="C62" i="2"/>
  <c r="C63" i="2" s="1"/>
  <c r="G112" i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J642" i="1" l="1"/>
  <c r="C104" i="2"/>
  <c r="J647" i="1"/>
  <c r="L408" i="1"/>
  <c r="G637" i="1" s="1"/>
  <c r="J637" i="1" s="1"/>
  <c r="D104" i="2"/>
  <c r="G635" i="1"/>
  <c r="J635" i="1" s="1"/>
  <c r="I661" i="1"/>
  <c r="G664" i="1"/>
  <c r="G667" i="1" s="1"/>
  <c r="H664" i="1"/>
  <c r="H672" i="1" s="1"/>
  <c r="C6" i="10" s="1"/>
  <c r="C115" i="2"/>
  <c r="F660" i="1"/>
  <c r="F664" i="1" s="1"/>
  <c r="F672" i="1" s="1"/>
  <c r="C4" i="10" s="1"/>
  <c r="F193" i="1"/>
  <c r="G627" i="1" s="1"/>
  <c r="J627" i="1" s="1"/>
  <c r="K549" i="1"/>
  <c r="K552" i="1" s="1"/>
  <c r="F552" i="1"/>
  <c r="C28" i="10"/>
  <c r="D23" i="10" s="1"/>
  <c r="D31" i="13"/>
  <c r="C31" i="13" s="1"/>
  <c r="C141" i="2"/>
  <c r="C144" i="2" s="1"/>
  <c r="C25" i="13"/>
  <c r="H33" i="13"/>
  <c r="C128" i="2"/>
  <c r="H648" i="1"/>
  <c r="J648" i="1" s="1"/>
  <c r="F33" i="13"/>
  <c r="G104" i="2"/>
  <c r="J625" i="1"/>
  <c r="E33" i="13"/>
  <c r="D35" i="13" s="1"/>
  <c r="C16" i="13"/>
  <c r="I662" i="1"/>
  <c r="E128" i="2"/>
  <c r="E145" i="2" s="1"/>
  <c r="I552" i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67" i="1"/>
  <c r="G672" i="1"/>
  <c r="C5" i="10" s="1"/>
  <c r="D33" i="13"/>
  <c r="D36" i="13" s="1"/>
  <c r="I660" i="1"/>
  <c r="I664" i="1" s="1"/>
  <c r="C145" i="2"/>
  <c r="D15" i="10"/>
  <c r="D25" i="10"/>
  <c r="D19" i="10"/>
  <c r="F667" i="1"/>
  <c r="D20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72" i="1" l="1"/>
  <c r="C7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<sst xmlns="http://schemas.openxmlformats.org/spreadsheetml/2006/main" count="3955" uniqueCount="913">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</sst>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187</v>
      </c>
      <c r="C2" s="21">
        <v>187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233615.51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898127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914.66</v>
      </c>
      <c r="G12" s="18"/>
      <c r="H12" s="18">
        <v>13407.04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2010.06</v>
      </c>
      <c r="G13" s="18"/>
      <c r="H13" s="18">
        <v>5616.8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167.38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236707.61000000002</v>
      </c>
      <c r="G19" s="41">
        <f>SUM(G9:G18)</f>
        <v>0</v>
      </c>
      <c r="H19" s="41">
        <f>SUM(H9:H18)</f>
        <v>19023.84</v>
      </c>
      <c r="I19" s="41">
        <f>SUM(I9:I18)</f>
        <v>0</v>
      </c>
      <c r="J19" s="41">
        <f>SUM(J9:J18)</f>
        <v>898127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14184.82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9133.7000000000007</v>
      </c>
      <c r="G24" s="18"/>
      <c r="H24" s="18">
        <v>140.5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-633.69000000000005</v>
      </c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150000</v>
      </c>
      <c r="G30" s="18"/>
      <c r="H30" s="18">
        <v>4698.5200000000004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158500.01</v>
      </c>
      <c r="G32" s="41">
        <f>SUM(G22:G31)</f>
        <v>0</v>
      </c>
      <c r="H32" s="41">
        <f>SUM(H22:H31)</f>
        <v>19023.84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13207.6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898127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15000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78207.600000000006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898127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236707.61000000002</v>
      </c>
      <c r="G52" s="41">
        <f>G51+G32</f>
        <v>0</v>
      </c>
      <c r="H52" s="41">
        <f>H51+H32</f>
        <v>19023.84</v>
      </c>
      <c r="I52" s="41">
        <f>I51+I32</f>
        <v>0</v>
      </c>
      <c r="J52" s="41">
        <f>J51+J32</f>
        <v>898127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2194899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2194899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48276.56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48276.56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64459.28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64459.28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61.26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40178.46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40239.72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2347874.56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1130959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1130959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1130959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44320.25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21682.71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3244.03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6314.47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6314.47</v>
      </c>
      <c r="G162" s="41">
        <f>SUM(G150:G161)</f>
        <v>3244.03</v>
      </c>
      <c r="H162" s="41">
        <f>SUM(H150:H161)</f>
        <v>66002.959999999992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6314.47</v>
      </c>
      <c r="G169" s="41">
        <f>G147+G162+SUM(G163:G168)</f>
        <v>3244.03</v>
      </c>
      <c r="H169" s="41">
        <f>H147+H162+SUM(H163:H168)</f>
        <v>66002.959999999992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260800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260800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260800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3485148.0300000003</v>
      </c>
      <c r="G193" s="47">
        <f>G112+G140+G169+G192</f>
        <v>3244.03</v>
      </c>
      <c r="H193" s="47">
        <f>H112+H140+H169+H192</f>
        <v>66002.959999999992</v>
      </c>
      <c r="I193" s="47">
        <f>I112+I140+I169+I192</f>
        <v>0</v>
      </c>
      <c r="J193" s="47">
        <f>J112+J140+J192</f>
        <v>260800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396638.83</v>
      </c>
      <c r="G197" s="18">
        <v>164936.06</v>
      </c>
      <c r="H197" s="18">
        <f>32206.9-128.73</f>
        <v>32078.170000000002</v>
      </c>
      <c r="I197" s="18">
        <v>19969.88</v>
      </c>
      <c r="J197" s="18">
        <v>4278.22</v>
      </c>
      <c r="K197" s="18">
        <v>75</v>
      </c>
      <c r="L197" s="19">
        <f>SUM(F197:K197)</f>
        <v>617976.16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123658.53</v>
      </c>
      <c r="G198" s="18">
        <v>85228.59</v>
      </c>
      <c r="H198" s="18">
        <v>498.75</v>
      </c>
      <c r="I198" s="18">
        <v>531.6</v>
      </c>
      <c r="J198" s="18"/>
      <c r="K198" s="18"/>
      <c r="L198" s="19">
        <f>SUM(F198:K198)</f>
        <v>209917.47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>
        <v>6260</v>
      </c>
      <c r="I200" s="18"/>
      <c r="J200" s="18"/>
      <c r="K200" s="18"/>
      <c r="L200" s="19">
        <f>SUM(F200:K200)</f>
        <v>6260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63028.65</v>
      </c>
      <c r="G202" s="18">
        <v>5356.94</v>
      </c>
      <c r="H202" s="18">
        <v>102521.42</v>
      </c>
      <c r="I202" s="18">
        <v>1288.69</v>
      </c>
      <c r="J202" s="18">
        <v>205</v>
      </c>
      <c r="K202" s="18">
        <v>315</v>
      </c>
      <c r="L202" s="19">
        <f t="shared" ref="L202:L208" si="0">SUM(F202:K202)</f>
        <v>172715.7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7281.82</v>
      </c>
      <c r="G203" s="18">
        <v>6457.45</v>
      </c>
      <c r="H203" s="18">
        <v>1581.42</v>
      </c>
      <c r="I203" s="18">
        <v>15773.71</v>
      </c>
      <c r="J203" s="18"/>
      <c r="K203" s="18"/>
      <c r="L203" s="19">
        <f t="shared" si="0"/>
        <v>31094.400000000001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9000</v>
      </c>
      <c r="G204" s="18">
        <v>688.53</v>
      </c>
      <c r="H204" s="18">
        <v>189303.21</v>
      </c>
      <c r="I204" s="18"/>
      <c r="J204" s="18"/>
      <c r="K204" s="18">
        <v>2811.49</v>
      </c>
      <c r="L204" s="19">
        <f t="shared" si="0"/>
        <v>201803.22999999998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109395.49</v>
      </c>
      <c r="G205" s="18">
        <v>76922.03</v>
      </c>
      <c r="H205" s="18">
        <v>5120.21</v>
      </c>
      <c r="I205" s="18">
        <v>1103.3399999999999</v>
      </c>
      <c r="J205" s="18">
        <v>4457.5200000000004</v>
      </c>
      <c r="K205" s="18">
        <v>1184.75</v>
      </c>
      <c r="L205" s="19">
        <f t="shared" si="0"/>
        <v>198183.34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34497.61</v>
      </c>
      <c r="G207" s="18">
        <v>28257.87</v>
      </c>
      <c r="H207" s="18">
        <v>28691.82</v>
      </c>
      <c r="I207" s="18">
        <v>36755.79</v>
      </c>
      <c r="J207" s="18">
        <v>28809.759999999998</v>
      </c>
      <c r="K207" s="18"/>
      <c r="L207" s="19">
        <f t="shared" si="0"/>
        <v>157012.85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56028.77</v>
      </c>
      <c r="G208" s="18">
        <v>63718.2</v>
      </c>
      <c r="H208" s="18">
        <v>14408.21</v>
      </c>
      <c r="I208" s="18">
        <v>13623.67</v>
      </c>
      <c r="J208" s="18">
        <v>103.99</v>
      </c>
      <c r="K208" s="18">
        <v>159.86000000000001</v>
      </c>
      <c r="L208" s="19">
        <f t="shared" si="0"/>
        <v>148042.69999999998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13881.95</v>
      </c>
      <c r="G209" s="18">
        <v>1703.8</v>
      </c>
      <c r="H209" s="18">
        <v>18205.02</v>
      </c>
      <c r="I209" s="18">
        <v>386.64</v>
      </c>
      <c r="J209" s="18"/>
      <c r="K209" s="18"/>
      <c r="L209" s="19">
        <f>SUM(F209:K209)</f>
        <v>34177.410000000003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813411.64999999991</v>
      </c>
      <c r="G211" s="41">
        <f t="shared" si="1"/>
        <v>433269.47</v>
      </c>
      <c r="H211" s="41">
        <f t="shared" si="1"/>
        <v>398668.23000000004</v>
      </c>
      <c r="I211" s="41">
        <f t="shared" si="1"/>
        <v>89433.319999999992</v>
      </c>
      <c r="J211" s="41">
        <f t="shared" si="1"/>
        <v>37854.49</v>
      </c>
      <c r="K211" s="41">
        <f t="shared" si="1"/>
        <v>4546.0999999999995</v>
      </c>
      <c r="L211" s="41">
        <f t="shared" si="1"/>
        <v>1777183.26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541820</v>
      </c>
      <c r="I215" s="18"/>
      <c r="J215" s="18"/>
      <c r="K215" s="18"/>
      <c r="L215" s="19">
        <f>SUM(F215:K215)</f>
        <v>541820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12450.84</v>
      </c>
      <c r="G226" s="18">
        <v>14159.6</v>
      </c>
      <c r="H226" s="18">
        <v>3201.82</v>
      </c>
      <c r="I226" s="18">
        <v>2213.89</v>
      </c>
      <c r="J226" s="18"/>
      <c r="K226" s="18">
        <v>35.520000000000003</v>
      </c>
      <c r="L226" s="19">
        <f t="shared" si="2"/>
        <v>32061.670000000002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12450.84</v>
      </c>
      <c r="G229" s="41">
        <f>SUM(G215:G228)</f>
        <v>14159.6</v>
      </c>
      <c r="H229" s="41">
        <f>SUM(H215:H228)</f>
        <v>545021.81999999995</v>
      </c>
      <c r="I229" s="41">
        <f>SUM(I215:I228)</f>
        <v>2213.89</v>
      </c>
      <c r="J229" s="41">
        <f>SUM(J215:J228)</f>
        <v>0</v>
      </c>
      <c r="K229" s="41">
        <f t="shared" si="3"/>
        <v>35.520000000000003</v>
      </c>
      <c r="L229" s="41">
        <f t="shared" si="3"/>
        <v>573881.67000000004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905085</v>
      </c>
      <c r="I233" s="18"/>
      <c r="J233" s="18"/>
      <c r="K233" s="18"/>
      <c r="L233" s="19">
        <f>SUM(F233:K233)</f>
        <v>905085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39681.68</v>
      </c>
      <c r="I234" s="18"/>
      <c r="J234" s="18"/>
      <c r="K234" s="18"/>
      <c r="L234" s="19">
        <f>SUM(F234:K234)</f>
        <v>39681.68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36314.94</v>
      </c>
      <c r="G244" s="18">
        <v>41298.83</v>
      </c>
      <c r="H244" s="18">
        <v>9338.65</v>
      </c>
      <c r="I244" s="18">
        <v>6457.18</v>
      </c>
      <c r="J244" s="18"/>
      <c r="K244" s="18">
        <v>103.61</v>
      </c>
      <c r="L244" s="19">
        <f t="shared" si="4"/>
        <v>93513.21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36314.94</v>
      </c>
      <c r="G247" s="41">
        <f t="shared" si="5"/>
        <v>41298.83</v>
      </c>
      <c r="H247" s="41">
        <f t="shared" si="5"/>
        <v>954105.33000000007</v>
      </c>
      <c r="I247" s="41">
        <f t="shared" si="5"/>
        <v>6457.18</v>
      </c>
      <c r="J247" s="41">
        <f t="shared" si="5"/>
        <v>0</v>
      </c>
      <c r="K247" s="41">
        <f t="shared" si="5"/>
        <v>103.61</v>
      </c>
      <c r="L247" s="41">
        <f t="shared" si="5"/>
        <v>1038279.89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862177.42999999993</v>
      </c>
      <c r="G257" s="41">
        <f t="shared" si="8"/>
        <v>488727.89999999997</v>
      </c>
      <c r="H257" s="41">
        <f t="shared" si="8"/>
        <v>1897795.3800000001</v>
      </c>
      <c r="I257" s="41">
        <f t="shared" si="8"/>
        <v>98104.389999999985</v>
      </c>
      <c r="J257" s="41">
        <f t="shared" si="8"/>
        <v>37854.49</v>
      </c>
      <c r="K257" s="41">
        <f t="shared" si="8"/>
        <v>4685.2299999999996</v>
      </c>
      <c r="L257" s="41">
        <f t="shared" si="8"/>
        <v>3389344.8200000003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260800</v>
      </c>
      <c r="L266" s="19">
        <f t="shared" si="9"/>
        <v>260800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260800</v>
      </c>
      <c r="L270" s="41">
        <f t="shared" si="9"/>
        <v>260800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862177.42999999993</v>
      </c>
      <c r="G271" s="42">
        <f t="shared" si="11"/>
        <v>488727.89999999997</v>
      </c>
      <c r="H271" s="42">
        <f t="shared" si="11"/>
        <v>1897795.3800000001</v>
      </c>
      <c r="I271" s="42">
        <f t="shared" si="11"/>
        <v>98104.389999999985</v>
      </c>
      <c r="J271" s="42">
        <f t="shared" si="11"/>
        <v>37854.49</v>
      </c>
      <c r="K271" s="42">
        <f t="shared" si="11"/>
        <v>265485.23</v>
      </c>
      <c r="L271" s="42">
        <f t="shared" si="11"/>
        <v>3650144.8200000003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19509.7</v>
      </c>
      <c r="G276" s="18">
        <v>10122.27</v>
      </c>
      <c r="H276" s="18">
        <v>499</v>
      </c>
      <c r="I276" s="18">
        <v>12027.8</v>
      </c>
      <c r="J276" s="18">
        <v>7172</v>
      </c>
      <c r="K276" s="18"/>
      <c r="L276" s="19">
        <f>SUM(F276:K276)</f>
        <v>49330.770000000004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10416.450000000001</v>
      </c>
      <c r="I282" s="18">
        <v>2842.66</v>
      </c>
      <c r="J282" s="18"/>
      <c r="K282" s="18"/>
      <c r="L282" s="19">
        <f t="shared" si="12"/>
        <v>13259.11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900</v>
      </c>
      <c r="G283" s="18">
        <v>205.73</v>
      </c>
      <c r="H283" s="18"/>
      <c r="I283" s="18"/>
      <c r="J283" s="18"/>
      <c r="K283" s="18"/>
      <c r="L283" s="19">
        <f t="shared" si="12"/>
        <v>1105.73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2307.35</v>
      </c>
      <c r="L285" s="19">
        <f t="shared" si="12"/>
        <v>2307.35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20409.7</v>
      </c>
      <c r="G290" s="42">
        <f t="shared" si="13"/>
        <v>10328</v>
      </c>
      <c r="H290" s="42">
        <f t="shared" si="13"/>
        <v>10915.45</v>
      </c>
      <c r="I290" s="42">
        <f t="shared" si="13"/>
        <v>14870.46</v>
      </c>
      <c r="J290" s="42">
        <f t="shared" si="13"/>
        <v>7172</v>
      </c>
      <c r="K290" s="42">
        <f t="shared" si="13"/>
        <v>2307.35</v>
      </c>
      <c r="L290" s="41">
        <f t="shared" si="13"/>
        <v>66002.960000000006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20409.7</v>
      </c>
      <c r="G338" s="41">
        <f t="shared" si="20"/>
        <v>10328</v>
      </c>
      <c r="H338" s="41">
        <f t="shared" si="20"/>
        <v>10915.45</v>
      </c>
      <c r="I338" s="41">
        <f t="shared" si="20"/>
        <v>14870.46</v>
      </c>
      <c r="J338" s="41">
        <f t="shared" si="20"/>
        <v>7172</v>
      </c>
      <c r="K338" s="41">
        <f t="shared" si="20"/>
        <v>2307.35</v>
      </c>
      <c r="L338" s="41">
        <f t="shared" si="20"/>
        <v>66002.960000000006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20409.7</v>
      </c>
      <c r="G352" s="41">
        <f>G338</f>
        <v>10328</v>
      </c>
      <c r="H352" s="41">
        <f>H338</f>
        <v>10915.45</v>
      </c>
      <c r="I352" s="41">
        <f>I338</f>
        <v>14870.46</v>
      </c>
      <c r="J352" s="41">
        <f>J338</f>
        <v>7172</v>
      </c>
      <c r="K352" s="47">
        <f>K338+K351</f>
        <v>2307.35</v>
      </c>
      <c r="L352" s="41">
        <f>L338+L351</f>
        <v>66002.960000000006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1250.4000000000001</v>
      </c>
      <c r="G358" s="18">
        <v>65.12</v>
      </c>
      <c r="H358" s="18"/>
      <c r="I358" s="18">
        <v>1928.51</v>
      </c>
      <c r="J358" s="18"/>
      <c r="K358" s="18"/>
      <c r="L358" s="13">
        <f>SUM(F358:K358)</f>
        <v>3244.0299999999997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1250.4000000000001</v>
      </c>
      <c r="G362" s="47">
        <f t="shared" si="22"/>
        <v>65.12</v>
      </c>
      <c r="H362" s="47">
        <f t="shared" si="22"/>
        <v>0</v>
      </c>
      <c r="I362" s="47">
        <f t="shared" si="22"/>
        <v>1928.51</v>
      </c>
      <c r="J362" s="47">
        <f t="shared" si="22"/>
        <v>0</v>
      </c>
      <c r="K362" s="47">
        <f t="shared" si="22"/>
        <v>0</v>
      </c>
      <c r="L362" s="47">
        <f t="shared" si="22"/>
        <v>3244.0299999999997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1800.92</v>
      </c>
      <c r="G367" s="18"/>
      <c r="H367" s="18"/>
      <c r="I367" s="56">
        <f>SUM(F367:H367)</f>
        <v>1800.92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127.59</v>
      </c>
      <c r="G368" s="63"/>
      <c r="H368" s="63"/>
      <c r="I368" s="56">
        <f>SUM(F368:H368)</f>
        <v>127.59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1928.51</v>
      </c>
      <c r="G369" s="47">
        <f>SUM(G367:G368)</f>
        <v>0</v>
      </c>
      <c r="H369" s="47">
        <f>SUM(H367:H368)</f>
        <v>0</v>
      </c>
      <c r="I369" s="47">
        <f>SUM(I367:I368)</f>
        <v>1928.51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80800</v>
      </c>
      <c r="H389" s="18"/>
      <c r="I389" s="18"/>
      <c r="J389" s="24" t="s">
        <v>288</v>
      </c>
      <c r="K389" s="24" t="s">
        <v>288</v>
      </c>
      <c r="L389" s="56">
        <f t="shared" si="25"/>
        <v>80800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80000</v>
      </c>
      <c r="H390" s="18"/>
      <c r="I390" s="18"/>
      <c r="J390" s="24" t="s">
        <v>288</v>
      </c>
      <c r="K390" s="24" t="s">
        <v>288</v>
      </c>
      <c r="L390" s="56">
        <f t="shared" si="25"/>
        <v>80000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160800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160800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/>
      <c r="I397" s="18"/>
      <c r="J397" s="24" t="s">
        <v>288</v>
      </c>
      <c r="K397" s="24" t="s">
        <v>288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50000</v>
      </c>
      <c r="H398" s="18"/>
      <c r="I398" s="18"/>
      <c r="J398" s="24" t="s">
        <v>288</v>
      </c>
      <c r="K398" s="24" t="s">
        <v>288</v>
      </c>
      <c r="L398" s="56">
        <f t="shared" si="26"/>
        <v>50000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260800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260800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f>260800+637327</f>
        <v>898127</v>
      </c>
      <c r="H440" s="18"/>
      <c r="I440" s="56">
        <f t="shared" si="33"/>
        <v>898127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898127</v>
      </c>
      <c r="H446" s="13">
        <f>SUM(H439:H445)</f>
        <v>0</v>
      </c>
      <c r="I446" s="13">
        <f>SUM(I439:I445)</f>
        <v>898127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260800+637327</f>
        <v>898127</v>
      </c>
      <c r="H459" s="18"/>
      <c r="I459" s="56">
        <f t="shared" si="34"/>
        <v>898127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898127</v>
      </c>
      <c r="H460" s="83">
        <f>SUM(H454:H459)</f>
        <v>0</v>
      </c>
      <c r="I460" s="83">
        <f>SUM(I454:I459)</f>
        <v>898127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898127</v>
      </c>
      <c r="H461" s="42">
        <f>H452+H460</f>
        <v>0</v>
      </c>
      <c r="I461" s="42">
        <f>I452+I460</f>
        <v>898127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238797</v>
      </c>
      <c r="G465" s="18"/>
      <c r="H465" s="18"/>
      <c r="I465" s="18"/>
      <c r="J465" s="18">
        <v>637327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3485148.03</v>
      </c>
      <c r="G468" s="18">
        <v>3244.03</v>
      </c>
      <c r="H468" s="18">
        <v>66002.960000000006</v>
      </c>
      <c r="I468" s="18"/>
      <c r="J468" s="18">
        <v>260800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f>3537.8+869.59</f>
        <v>4407.3900000000003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3489555.42</v>
      </c>
      <c r="G470" s="53">
        <f>SUM(G468:G469)</f>
        <v>3244.03</v>
      </c>
      <c r="H470" s="53">
        <f>SUM(H468:H469)</f>
        <v>66002.960000000006</v>
      </c>
      <c r="I470" s="53">
        <f>SUM(I468:I469)</f>
        <v>0</v>
      </c>
      <c r="J470" s="53">
        <f>SUM(J468:J469)</f>
        <v>260800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3650144.82</f>
        <v>3650144.82</v>
      </c>
      <c r="G472" s="18">
        <v>3244.03</v>
      </c>
      <c r="H472" s="18">
        <v>66002.960000000006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3650144.82</v>
      </c>
      <c r="G474" s="53">
        <f>SUM(G472:G473)</f>
        <v>3244.03</v>
      </c>
      <c r="H474" s="53">
        <f>SUM(H472:H473)</f>
        <v>66002.960000000006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78207.600000000093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898127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0</v>
      </c>
      <c r="G507" s="144">
        <v>0</v>
      </c>
      <c r="H507" s="144">
        <v>0</v>
      </c>
      <c r="I507" s="144">
        <v>0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123658.53</v>
      </c>
      <c r="G521" s="18">
        <v>85228.59</v>
      </c>
      <c r="H521" s="18">
        <v>498.75</v>
      </c>
      <c r="I521" s="18">
        <v>531.6</v>
      </c>
      <c r="J521" s="18"/>
      <c r="K521" s="18"/>
      <c r="L521" s="88">
        <f>SUM(F521:K521)</f>
        <v>209917.47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533.95+39147.73</f>
        <v>39681.68</v>
      </c>
      <c r="I523" s="18"/>
      <c r="J523" s="18"/>
      <c r="K523" s="18"/>
      <c r="L523" s="88">
        <f>SUM(F523:K523)</f>
        <v>39681.68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123658.53</v>
      </c>
      <c r="G524" s="108">
        <f t="shared" ref="G524:L524" si="36">SUM(G521:G523)</f>
        <v>85228.59</v>
      </c>
      <c r="H524" s="108">
        <f t="shared" si="36"/>
        <v>40180.43</v>
      </c>
      <c r="I524" s="108">
        <f t="shared" si="36"/>
        <v>531.6</v>
      </c>
      <c r="J524" s="108">
        <f t="shared" si="36"/>
        <v>0</v>
      </c>
      <c r="K524" s="108">
        <f t="shared" si="36"/>
        <v>0</v>
      </c>
      <c r="L524" s="89">
        <f t="shared" si="36"/>
        <v>249599.15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6260</v>
      </c>
      <c r="I526" s="18"/>
      <c r="J526" s="18"/>
      <c r="K526" s="18"/>
      <c r="L526" s="88">
        <f>SUM(F526:K526)</f>
        <v>6260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6260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6260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21687.08</v>
      </c>
      <c r="G531" s="18">
        <v>7229.08</v>
      </c>
      <c r="H531" s="18">
        <v>12.53</v>
      </c>
      <c r="I531" s="18">
        <v>82.68</v>
      </c>
      <c r="J531" s="18">
        <v>573.41999999999996</v>
      </c>
      <c r="K531" s="18">
        <v>264.91000000000003</v>
      </c>
      <c r="L531" s="88">
        <f>SUM(F531:K531)</f>
        <v>29849.7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21687.08</v>
      </c>
      <c r="G534" s="89">
        <f t="shared" ref="G534:L534" si="38">SUM(G531:G533)</f>
        <v>7229.08</v>
      </c>
      <c r="H534" s="89">
        <f t="shared" si="38"/>
        <v>12.53</v>
      </c>
      <c r="I534" s="89">
        <f t="shared" si="38"/>
        <v>82.68</v>
      </c>
      <c r="J534" s="89">
        <f t="shared" si="38"/>
        <v>573.41999999999996</v>
      </c>
      <c r="K534" s="89">
        <f t="shared" si="38"/>
        <v>264.91000000000003</v>
      </c>
      <c r="L534" s="89">
        <f t="shared" si="38"/>
        <v>29849.7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145345.60999999999</v>
      </c>
      <c r="G545" s="89">
        <f t="shared" ref="G545:L545" si="41">G524+G529+G534+G539+G544</f>
        <v>92457.67</v>
      </c>
      <c r="H545" s="89">
        <f t="shared" si="41"/>
        <v>46452.959999999999</v>
      </c>
      <c r="I545" s="89">
        <f t="shared" si="41"/>
        <v>614.28</v>
      </c>
      <c r="J545" s="89">
        <f t="shared" si="41"/>
        <v>573.41999999999996</v>
      </c>
      <c r="K545" s="89">
        <f t="shared" si="41"/>
        <v>264.91000000000003</v>
      </c>
      <c r="L545" s="89">
        <f t="shared" si="41"/>
        <v>285708.84999999998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209917.47</v>
      </c>
      <c r="G549" s="87">
        <f>L526</f>
        <v>6260</v>
      </c>
      <c r="H549" s="87">
        <f>L531</f>
        <v>29849.7</v>
      </c>
      <c r="I549" s="87">
        <f>L536</f>
        <v>0</v>
      </c>
      <c r="J549" s="87">
        <f>L541</f>
        <v>0</v>
      </c>
      <c r="K549" s="87">
        <f>SUM(F549:J549)</f>
        <v>246027.17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39681.68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39681.68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249599.15</v>
      </c>
      <c r="G552" s="89">
        <f t="shared" si="42"/>
        <v>6260</v>
      </c>
      <c r="H552" s="89">
        <f t="shared" si="42"/>
        <v>29849.7</v>
      </c>
      <c r="I552" s="89">
        <f t="shared" si="42"/>
        <v>0</v>
      </c>
      <c r="J552" s="89">
        <f t="shared" si="42"/>
        <v>0</v>
      </c>
      <c r="K552" s="89">
        <f t="shared" si="42"/>
        <v>285708.85000000003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541820</v>
      </c>
      <c r="H575" s="18">
        <v>894954</v>
      </c>
      <c r="I575" s="87">
        <f>SUM(F575:H575)</f>
        <v>1436774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10131</v>
      </c>
      <c r="I576" s="87">
        <f t="shared" ref="I576:I587" si="47">SUM(F576:H576)</f>
        <v>10131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39147.730000000003</v>
      </c>
      <c r="I579" s="87">
        <f t="shared" si="47"/>
        <v>39147.730000000003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148042.7-1192.4</f>
        <v>146850.30000000002</v>
      </c>
      <c r="I591" s="18">
        <v>32061.67</v>
      </c>
      <c r="J591" s="18">
        <v>93513.21</v>
      </c>
      <c r="K591" s="104">
        <f t="shared" ref="K591:K597" si="48">SUM(H591:J591)</f>
        <v>272425.18000000005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1192.4000000000001</v>
      </c>
      <c r="I595" s="18"/>
      <c r="J595" s="18"/>
      <c r="K595" s="104">
        <f t="shared" si="48"/>
        <v>1192.4000000000001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148042.70000000001</v>
      </c>
      <c r="I598" s="108">
        <f>SUM(I591:I597)</f>
        <v>32061.67</v>
      </c>
      <c r="J598" s="108">
        <f>SUM(J591:J597)</f>
        <v>93513.21</v>
      </c>
      <c r="K598" s="108">
        <f>SUM(K591:K597)</f>
        <v>273617.58000000007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45026.49</v>
      </c>
      <c r="I604" s="18"/>
      <c r="J604" s="18"/>
      <c r="K604" s="104">
        <f>SUM(H604:J604)</f>
        <v>45026.49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45026.49</v>
      </c>
      <c r="I605" s="108">
        <f>SUM(I602:I604)</f>
        <v>0</v>
      </c>
      <c r="J605" s="108">
        <f>SUM(J602:J604)</f>
        <v>0</v>
      </c>
      <c r="K605" s="108">
        <f>SUM(K602:K604)</f>
        <v>45026.49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236707.61000000002</v>
      </c>
      <c r="H617" s="109">
        <f>SUM(F52)</f>
        <v>236707.61000000002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19023.84</v>
      </c>
      <c r="H619" s="109">
        <f>SUM(H52)</f>
        <v>19023.84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898127</v>
      </c>
      <c r="H621" s="109">
        <f>SUM(J52)</f>
        <v>898127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78207.600000000006</v>
      </c>
      <c r="H622" s="109">
        <f>F476</f>
        <v>78207.600000000093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898127</v>
      </c>
      <c r="H626" s="109">
        <f>J476</f>
        <v>898127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3485148.0300000003</v>
      </c>
      <c r="H627" s="104">
        <f>SUM(F468)</f>
        <v>3485148.03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3244.03</v>
      </c>
      <c r="H628" s="104">
        <f>SUM(G468)</f>
        <v>3244.03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66002.959999999992</v>
      </c>
      <c r="H629" s="104">
        <f>SUM(H468)</f>
        <v>66002.960000000006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260800</v>
      </c>
      <c r="H631" s="104">
        <f>SUM(J468)</f>
        <v>260800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3650144.8200000003</v>
      </c>
      <c r="H632" s="104">
        <f>SUM(F472)</f>
        <v>3650144.82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66002.960000000006</v>
      </c>
      <c r="H633" s="104">
        <f>SUM(H472)</f>
        <v>66002.960000000006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1928.51</v>
      </c>
      <c r="H634" s="104">
        <f>I369</f>
        <v>1928.51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3244.0299999999997</v>
      </c>
      <c r="H635" s="104">
        <f>SUM(G472)</f>
        <v>3244.03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260800</v>
      </c>
      <c r="H637" s="164">
        <f>SUM(J468)</f>
        <v>260800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898127</v>
      </c>
      <c r="H640" s="104">
        <f>SUM(G461)</f>
        <v>898127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898127</v>
      </c>
      <c r="H642" s="104">
        <f>SUM(I461)</f>
        <v>898127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260800</v>
      </c>
      <c r="H645" s="104">
        <f>G408</f>
        <v>260800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260800</v>
      </c>
      <c r="H646" s="104">
        <f>L408</f>
        <v>260800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273617.58000000007</v>
      </c>
      <c r="H647" s="104">
        <f>L208+L226+L244</f>
        <v>273617.58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45026.49</v>
      </c>
      <c r="H648" s="104">
        <f>(J257+J338)-(J255+J336)</f>
        <v>45026.49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148042.69999999998</v>
      </c>
      <c r="H649" s="104">
        <f>H598</f>
        <v>148042.70000000001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32061.670000000002</v>
      </c>
      <c r="H650" s="104">
        <f>I598</f>
        <v>32061.67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93513.21</v>
      </c>
      <c r="H651" s="104">
        <f>J598</f>
        <v>93513.21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260800</v>
      </c>
      <c r="H655" s="104">
        <f>K266+K347</f>
        <v>260800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1846430.25</v>
      </c>
      <c r="G660" s="19">
        <f>(L229+L309+L359)</f>
        <v>573881.67000000004</v>
      </c>
      <c r="H660" s="19">
        <f>(L247+L328+L360)</f>
        <v>1038279.89</v>
      </c>
      <c r="I660" s="19">
        <f>SUM(F660:H660)</f>
        <v>3458591.81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147938.71</v>
      </c>
      <c r="G662" s="19">
        <f>(L226+L306)-(J226+J306)</f>
        <v>32061.670000000002</v>
      </c>
      <c r="H662" s="19">
        <f>(L244+L325)-(J244+J325)</f>
        <v>93513.21</v>
      </c>
      <c r="I662" s="19">
        <f>SUM(F662:H662)</f>
        <v>273513.59000000003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45026.49</v>
      </c>
      <c r="G663" s="199">
        <f>SUM(G575:G587)+SUM(I602:I604)+L612</f>
        <v>541820</v>
      </c>
      <c r="H663" s="199">
        <f>SUM(H575:H587)+SUM(J602:J604)+L613</f>
        <v>944232.73</v>
      </c>
      <c r="I663" s="19">
        <f>SUM(F663:H663)</f>
        <v>1531079.22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1653465.05</v>
      </c>
      <c r="G664" s="19">
        <f>G660-SUM(G661:G663)</f>
        <v>0</v>
      </c>
      <c r="H664" s="19">
        <f>H660-SUM(H661:H663)</f>
        <v>533.95000000006985</v>
      </c>
      <c r="I664" s="19">
        <f>I660-SUM(I661:I663)</f>
        <v>1653999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60.43</v>
      </c>
      <c r="G665" s="248"/>
      <c r="H665" s="248"/>
      <c r="I665" s="19">
        <f>SUM(F665:H665)</f>
        <v>60.43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27361.66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27370.49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-533.95000000000005</v>
      </c>
      <c r="I669" s="19">
        <f>SUM(F669:H669)</f>
        <v>-533.95000000000005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27361.66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27361.66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Freedom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416148.53</v>
      </c>
      <c r="C9" s="229">
        <f>'DOE25'!G197+'DOE25'!G215+'DOE25'!G233+'DOE25'!G276+'DOE25'!G295+'DOE25'!G314</f>
        <v>175058.33</v>
      </c>
    </row>
    <row r="10" spans="1:3" x14ac:dyDescent="0.2">
      <c r="A10" t="s">
        <v>778</v>
      </c>
      <c r="B10" s="240">
        <v>416148.53</v>
      </c>
      <c r="C10" s="240">
        <v>175058.33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416148.53</v>
      </c>
      <c r="C13" s="231">
        <f>SUM(C10:C12)</f>
        <v>175058.33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123658.53</v>
      </c>
      <c r="C18" s="229">
        <f>'DOE25'!G198+'DOE25'!G216+'DOE25'!G234+'DOE25'!G277+'DOE25'!G296+'DOE25'!G315</f>
        <v>85228.59</v>
      </c>
    </row>
    <row r="19" spans="1:3" x14ac:dyDescent="0.2">
      <c r="A19" t="s">
        <v>778</v>
      </c>
      <c r="B19" s="240">
        <v>89146.36</v>
      </c>
      <c r="C19" s="240">
        <v>30594.639999999999</v>
      </c>
    </row>
    <row r="20" spans="1:3" x14ac:dyDescent="0.2">
      <c r="A20" t="s">
        <v>779</v>
      </c>
      <c r="B20" s="240">
        <v>32508.37</v>
      </c>
      <c r="C20" s="240">
        <v>54633.95</v>
      </c>
    </row>
    <row r="21" spans="1:3" x14ac:dyDescent="0.2">
      <c r="A21" t="s">
        <v>780</v>
      </c>
      <c r="B21" s="240">
        <v>2003.8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123658.53</v>
      </c>
      <c r="C22" s="231">
        <f>SUM(C19:C21)</f>
        <v>85228.59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Freedom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2320740.31</v>
      </c>
      <c r="D5" s="20">
        <f>SUM('DOE25'!L197:L200)+SUM('DOE25'!L215:L218)+SUM('DOE25'!L233:L236)-F5-G5</f>
        <v>2316387.09</v>
      </c>
      <c r="E5" s="243"/>
      <c r="F5" s="255">
        <f>SUM('DOE25'!J197:J200)+SUM('DOE25'!J215:J218)+SUM('DOE25'!J233:J236)</f>
        <v>4278.22</v>
      </c>
      <c r="G5" s="53">
        <f>SUM('DOE25'!K197:K200)+SUM('DOE25'!K215:K218)+SUM('DOE25'!K233:K236)</f>
        <v>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172715.7</v>
      </c>
      <c r="D6" s="20">
        <f>'DOE25'!L202+'DOE25'!L220+'DOE25'!L238-F6-G6</f>
        <v>172195.7</v>
      </c>
      <c r="E6" s="243"/>
      <c r="F6" s="255">
        <f>'DOE25'!J202+'DOE25'!J220+'DOE25'!J238</f>
        <v>205</v>
      </c>
      <c r="G6" s="53">
        <f>'DOE25'!K202+'DOE25'!K220+'DOE25'!K238</f>
        <v>315</v>
      </c>
      <c r="H6" s="259"/>
    </row>
    <row r="7" spans="1:9" x14ac:dyDescent="0.2">
      <c r="A7" s="32">
        <v>2200</v>
      </c>
      <c r="B7" t="s">
        <v>833</v>
      </c>
      <c r="C7" s="245">
        <f t="shared" si="0"/>
        <v>31094.400000000001</v>
      </c>
      <c r="D7" s="20">
        <f>'DOE25'!L203+'DOE25'!L221+'DOE25'!L239-F7-G7</f>
        <v>31094.400000000001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125389.66</v>
      </c>
      <c r="D8" s="243"/>
      <c r="E8" s="20">
        <f>'DOE25'!L204+'DOE25'!L222+'DOE25'!L240-F8-G8-D9-D11</f>
        <v>122578.17</v>
      </c>
      <c r="F8" s="255">
        <f>'DOE25'!J204+'DOE25'!J222+'DOE25'!J240</f>
        <v>0</v>
      </c>
      <c r="G8" s="53">
        <f>'DOE25'!K204+'DOE25'!K222+'DOE25'!K240</f>
        <v>2811.49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20430.96</v>
      </c>
      <c r="D9" s="244">
        <v>20430.96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8575</v>
      </c>
      <c r="D10" s="243"/>
      <c r="E10" s="244">
        <v>8575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55982.61</v>
      </c>
      <c r="D11" s="244">
        <v>55982.61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198183.34</v>
      </c>
      <c r="D12" s="20">
        <f>'DOE25'!L205+'DOE25'!L223+'DOE25'!L241-F12-G12</f>
        <v>192541.07</v>
      </c>
      <c r="E12" s="243"/>
      <c r="F12" s="255">
        <f>'DOE25'!J205+'DOE25'!J223+'DOE25'!J241</f>
        <v>4457.5200000000004</v>
      </c>
      <c r="G12" s="53">
        <f>'DOE25'!K205+'DOE25'!K223+'DOE25'!K241</f>
        <v>1184.75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157012.85</v>
      </c>
      <c r="D14" s="20">
        <f>'DOE25'!L207+'DOE25'!L225+'DOE25'!L243-F14-G14</f>
        <v>128203.09000000001</v>
      </c>
      <c r="E14" s="243"/>
      <c r="F14" s="255">
        <f>'DOE25'!J207+'DOE25'!J225+'DOE25'!J243</f>
        <v>28809.759999999998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273617.58</v>
      </c>
      <c r="D15" s="20">
        <f>'DOE25'!L208+'DOE25'!L226+'DOE25'!L244-F15-G15</f>
        <v>273214.60000000003</v>
      </c>
      <c r="E15" s="243"/>
      <c r="F15" s="255">
        <f>'DOE25'!J208+'DOE25'!J226+'DOE25'!J244</f>
        <v>103.99</v>
      </c>
      <c r="G15" s="53">
        <f>'DOE25'!K208+'DOE25'!K226+'DOE25'!K244</f>
        <v>298.99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34177.410000000003</v>
      </c>
      <c r="D16" s="243"/>
      <c r="E16" s="20">
        <f>'DOE25'!L209+'DOE25'!L227+'DOE25'!L245-F16-G16</f>
        <v>34177.410000000003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1443.1099999999997</v>
      </c>
      <c r="D29" s="20">
        <f>'DOE25'!L358+'DOE25'!L359+'DOE25'!L360-'DOE25'!I367-F29-G29</f>
        <v>1443.1099999999997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66002.960000000006</v>
      </c>
      <c r="D31" s="20">
        <f>'DOE25'!L290+'DOE25'!L309+'DOE25'!L328+'DOE25'!L333+'DOE25'!L334+'DOE25'!L335-F31-G31</f>
        <v>56523.610000000008</v>
      </c>
      <c r="E31" s="243"/>
      <c r="F31" s="255">
        <f>'DOE25'!J290+'DOE25'!J309+'DOE25'!J328+'DOE25'!J333+'DOE25'!J334+'DOE25'!J335</f>
        <v>7172</v>
      </c>
      <c r="G31" s="53">
        <f>'DOE25'!K290+'DOE25'!K309+'DOE25'!K328+'DOE25'!K333+'DOE25'!K334+'DOE25'!K335</f>
        <v>2307.35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3248016.2399999993</v>
      </c>
      <c r="E33" s="246">
        <f>SUM(E5:E31)</f>
        <v>165330.57999999999</v>
      </c>
      <c r="F33" s="246">
        <f>SUM(F5:F31)</f>
        <v>45026.49</v>
      </c>
      <c r="G33" s="246">
        <f>SUM(G5:G31)</f>
        <v>6992.58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165330.57999999999</v>
      </c>
      <c r="E35" s="249"/>
    </row>
    <row r="36" spans="2:8" ht="12" thickTop="1" x14ac:dyDescent="0.2">
      <c r="B36" t="s">
        <v>814</v>
      </c>
      <c r="D36" s="20">
        <f>D33</f>
        <v>3248016.2399999993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233615.51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898127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914.66</v>
      </c>
      <c r="D11" s="95">
        <f>'DOE25'!G12</f>
        <v>0</v>
      </c>
      <c r="E11" s="95">
        <f>'DOE25'!H12</f>
        <v>13407.04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2010.06</v>
      </c>
      <c r="D12" s="95">
        <f>'DOE25'!G13</f>
        <v>0</v>
      </c>
      <c r="E12" s="95">
        <f>'DOE25'!H13</f>
        <v>5616.8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167.38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236707.61000000002</v>
      </c>
      <c r="D18" s="41">
        <f>SUM(D8:D17)</f>
        <v>0</v>
      </c>
      <c r="E18" s="41">
        <f>SUM(E8:E17)</f>
        <v>19023.84</v>
      </c>
      <c r="F18" s="41">
        <f>SUM(F8:F17)</f>
        <v>0</v>
      </c>
      <c r="G18" s="41">
        <f>SUM(G8:G17)</f>
        <v>898127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14184.82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9133.7000000000007</v>
      </c>
      <c r="D23" s="95">
        <f>'DOE25'!G24</f>
        <v>0</v>
      </c>
      <c r="E23" s="95">
        <f>'DOE25'!H24</f>
        <v>140.5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-633.69000000000005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150000</v>
      </c>
      <c r="D29" s="95">
        <f>'DOE25'!G30</f>
        <v>0</v>
      </c>
      <c r="E29" s="95">
        <f>'DOE25'!H30</f>
        <v>4698.5200000000004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158500.01</v>
      </c>
      <c r="D31" s="41">
        <f>SUM(D21:D30)</f>
        <v>0</v>
      </c>
      <c r="E31" s="41">
        <f>SUM(E21:E30)</f>
        <v>19023.84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13207.6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898127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15000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78207.600000000006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898127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236707.61000000002</v>
      </c>
      <c r="D51" s="41">
        <f>D50+D31</f>
        <v>0</v>
      </c>
      <c r="E51" s="41">
        <f>E50+E31</f>
        <v>19023.84</v>
      </c>
      <c r="F51" s="41">
        <f>F50+F31</f>
        <v>0</v>
      </c>
      <c r="G51" s="41">
        <f>G50+G31</f>
        <v>898127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2194899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48276.56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64459.28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40178.46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152975.56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2347874.56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1130959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1130959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1130959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6314.47</v>
      </c>
      <c r="D88" s="95">
        <f>SUM('DOE25'!G153:G161)</f>
        <v>3244.03</v>
      </c>
      <c r="E88" s="95">
        <f>SUM('DOE25'!H153:H161)</f>
        <v>66002.959999999992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6314.47</v>
      </c>
      <c r="D91" s="131">
        <f>SUM(D85:D90)</f>
        <v>3244.03</v>
      </c>
      <c r="E91" s="131">
        <f>SUM(E85:E90)</f>
        <v>66002.959999999992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260800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260800</v>
      </c>
    </row>
    <row r="104" spans="1:7" ht="12.75" thickTop="1" thickBot="1" x14ac:dyDescent="0.25">
      <c r="A104" s="33" t="s">
        <v>764</v>
      </c>
      <c r="C104" s="86">
        <f>C63+C81+C91+C103</f>
        <v>3485148.0300000003</v>
      </c>
      <c r="D104" s="86">
        <f>D63+D81+D91+D103</f>
        <v>3244.03</v>
      </c>
      <c r="E104" s="86">
        <f>E63+E81+E91+E103</f>
        <v>66002.959999999992</v>
      </c>
      <c r="F104" s="86">
        <f>F63+F81+F91+F103</f>
        <v>0</v>
      </c>
      <c r="G104" s="86">
        <f>G63+G81+G103</f>
        <v>260800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2064881.1600000001</v>
      </c>
      <c r="D109" s="24" t="s">
        <v>288</v>
      </c>
      <c r="E109" s="95">
        <f>('DOE25'!L276)+('DOE25'!L295)+('DOE25'!L314)</f>
        <v>49330.770000000004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249599.15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6260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2320740.31</v>
      </c>
      <c r="D115" s="86">
        <f>SUM(D109:D114)</f>
        <v>0</v>
      </c>
      <c r="E115" s="86">
        <f>SUM(E109:E114)</f>
        <v>49330.770000000004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172715.7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31094.400000000001</v>
      </c>
      <c r="D119" s="24" t="s">
        <v>288</v>
      </c>
      <c r="E119" s="95">
        <f>+('DOE25'!L282)+('DOE25'!L301)+('DOE25'!L320)</f>
        <v>13259.11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201803.22999999998</v>
      </c>
      <c r="D120" s="24" t="s">
        <v>288</v>
      </c>
      <c r="E120" s="95">
        <f>+('DOE25'!L283)+('DOE25'!L302)+('DOE25'!L321)</f>
        <v>1105.73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198183.34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2307.35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157012.85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273617.58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34177.410000000003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3244.0299999999997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1068604.5099999998</v>
      </c>
      <c r="D128" s="86">
        <f>SUM(D118:D127)</f>
        <v>3244.0299999999997</v>
      </c>
      <c r="E128" s="86">
        <f>SUM(E118:E127)</f>
        <v>16672.189999999999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160800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260800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3650144.82</v>
      </c>
      <c r="D145" s="86">
        <f>(D115+D128+D144)</f>
        <v>3244.0299999999997</v>
      </c>
      <c r="E145" s="86">
        <f>(E115+E128+E144)</f>
        <v>66002.960000000006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Freedom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27362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27362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2114212</v>
      </c>
      <c r="D10" s="182">
        <f>ROUND((C10/$C$28)*100,1)</f>
        <v>61.1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249599</v>
      </c>
      <c r="D11" s="182">
        <f>ROUND((C11/$C$28)*100,1)</f>
        <v>7.2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6260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172716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44354</v>
      </c>
      <c r="D16" s="182">
        <f t="shared" si="0"/>
        <v>1.3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237086</v>
      </c>
      <c r="D17" s="182">
        <f t="shared" si="0"/>
        <v>6.9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198183</v>
      </c>
      <c r="D18" s="182">
        <f t="shared" si="0"/>
        <v>5.7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2307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157013</v>
      </c>
      <c r="D20" s="182">
        <f t="shared" si="0"/>
        <v>4.5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273618</v>
      </c>
      <c r="D21" s="182">
        <f t="shared" si="0"/>
        <v>7.9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3244</v>
      </c>
      <c r="D27" s="182">
        <f t="shared" si="0"/>
        <v>0.1</v>
      </c>
    </row>
    <row r="28" spans="1:4" x14ac:dyDescent="0.2">
      <c r="B28" s="187" t="s">
        <v>722</v>
      </c>
      <c r="C28" s="180">
        <f>SUM(C10:C27)</f>
        <v>3458592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3458592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2194899</v>
      </c>
      <c r="D35" s="182">
        <f t="shared" ref="D35:D40" si="1">ROUND((C35/$C$41)*100,1)</f>
        <v>61.8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152975.56000000006</v>
      </c>
      <c r="D36" s="182">
        <f t="shared" si="1"/>
        <v>4.3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1130959</v>
      </c>
      <c r="D37" s="182">
        <f t="shared" si="1"/>
        <v>31.8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75561</v>
      </c>
      <c r="D39" s="182">
        <f t="shared" si="1"/>
        <v>2.1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3554394.56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Freedom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2017-11-28T14:28:05Z</cp:lastPrinted>
  <dcterms:created xsi:type="dcterms:W3CDTF">1997-12-04T19:04:30Z</dcterms:created>
  <dcterms:modified xsi:type="dcterms:W3CDTF">2017-11-29T17:24:04Z</dcterms:modified>
</cp:coreProperties>
</file>