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19095" windowHeight="91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E119" i="2" s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E85" i="2" s="1"/>
  <c r="H162" i="1"/>
  <c r="H169" i="1" s="1"/>
  <c r="I147" i="1"/>
  <c r="I162" i="1"/>
  <c r="L250" i="1"/>
  <c r="C113" i="2" s="1"/>
  <c r="L332" i="1"/>
  <c r="E113" i="2" s="1"/>
  <c r="L254" i="1"/>
  <c r="L268" i="1"/>
  <c r="L269" i="1"/>
  <c r="C143" i="2" s="1"/>
  <c r="L349" i="1"/>
  <c r="L350" i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F549" i="1" s="1"/>
  <c r="L522" i="1"/>
  <c r="F550" i="1" s="1"/>
  <c r="L523" i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D115" i="2"/>
  <c r="F115" i="2"/>
  <c r="G115" i="2"/>
  <c r="E120" i="2"/>
  <c r="E123" i="2"/>
  <c r="F128" i="2"/>
  <c r="G128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645" i="1" s="1"/>
  <c r="J645" i="1" s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F461" i="1" s="1"/>
  <c r="H639" i="1" s="1"/>
  <c r="G452" i="1"/>
  <c r="H452" i="1"/>
  <c r="F460" i="1"/>
  <c r="G460" i="1"/>
  <c r="G461" i="1" s="1"/>
  <c r="H640" i="1" s="1"/>
  <c r="J640" i="1" s="1"/>
  <c r="H460" i="1"/>
  <c r="H461" i="1"/>
  <c r="H641" i="1" s="1"/>
  <c r="F470" i="1"/>
  <c r="G470" i="1"/>
  <c r="H470" i="1"/>
  <c r="I470" i="1"/>
  <c r="I476" i="1" s="1"/>
  <c r="H625" i="1" s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L570" i="1" s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J639" i="1" s="1"/>
  <c r="G641" i="1"/>
  <c r="G643" i="1"/>
  <c r="G644" i="1"/>
  <c r="G645" i="1"/>
  <c r="G650" i="1"/>
  <c r="G652" i="1"/>
  <c r="H652" i="1"/>
  <c r="G653" i="1"/>
  <c r="H653" i="1"/>
  <c r="G654" i="1"/>
  <c r="H654" i="1"/>
  <c r="H655" i="1"/>
  <c r="C26" i="10"/>
  <c r="I169" i="1"/>
  <c r="H476" i="1"/>
  <c r="H624" i="1" s="1"/>
  <c r="J624" i="1" s="1"/>
  <c r="J140" i="1"/>
  <c r="H140" i="1"/>
  <c r="H338" i="1"/>
  <c r="H352" i="1" s="1"/>
  <c r="J655" i="1"/>
  <c r="G36" i="2"/>
  <c r="A13" i="12" l="1"/>
  <c r="J476" i="1"/>
  <c r="H626" i="1" s="1"/>
  <c r="I552" i="1"/>
  <c r="L539" i="1"/>
  <c r="H545" i="1"/>
  <c r="G661" i="1"/>
  <c r="L362" i="1"/>
  <c r="G635" i="1" s="1"/>
  <c r="J635" i="1" s="1"/>
  <c r="H661" i="1"/>
  <c r="K598" i="1"/>
  <c r="G647" i="1" s="1"/>
  <c r="A31" i="12"/>
  <c r="A40" i="12"/>
  <c r="D18" i="13"/>
  <c r="C18" i="13" s="1"/>
  <c r="E78" i="2"/>
  <c r="G62" i="2"/>
  <c r="L433" i="1"/>
  <c r="L382" i="1"/>
  <c r="G636" i="1" s="1"/>
  <c r="J636" i="1" s="1"/>
  <c r="G192" i="1"/>
  <c r="H112" i="1"/>
  <c r="H193" i="1" s="1"/>
  <c r="G629" i="1" s="1"/>
  <c r="J629" i="1" s="1"/>
  <c r="I571" i="1"/>
  <c r="J571" i="1"/>
  <c r="K545" i="1"/>
  <c r="G545" i="1"/>
  <c r="I545" i="1"/>
  <c r="K503" i="1"/>
  <c r="J643" i="1"/>
  <c r="E124" i="2"/>
  <c r="J651" i="1"/>
  <c r="L427" i="1"/>
  <c r="L534" i="1"/>
  <c r="L256" i="1"/>
  <c r="K550" i="1"/>
  <c r="L393" i="1"/>
  <c r="C138" i="2" s="1"/>
  <c r="G161" i="2"/>
  <c r="E103" i="2"/>
  <c r="D62" i="2"/>
  <c r="D63" i="2" s="1"/>
  <c r="D50" i="2"/>
  <c r="D18" i="2"/>
  <c r="E62" i="2"/>
  <c r="E63" i="2" s="1"/>
  <c r="D91" i="2"/>
  <c r="D81" i="2"/>
  <c r="D19" i="13"/>
  <c r="C19" i="13" s="1"/>
  <c r="G81" i="2"/>
  <c r="C78" i="2"/>
  <c r="F78" i="2"/>
  <c r="F81" i="2" s="1"/>
  <c r="D31" i="2"/>
  <c r="E31" i="2"/>
  <c r="F18" i="2"/>
  <c r="L419" i="1"/>
  <c r="I369" i="1"/>
  <c r="H634" i="1" s="1"/>
  <c r="J634" i="1" s="1"/>
  <c r="E118" i="2"/>
  <c r="E110" i="2"/>
  <c r="G338" i="1"/>
  <c r="G352" i="1" s="1"/>
  <c r="C11" i="10"/>
  <c r="L309" i="1"/>
  <c r="F338" i="1"/>
  <c r="F352" i="1" s="1"/>
  <c r="L290" i="1"/>
  <c r="E109" i="2"/>
  <c r="C109" i="2"/>
  <c r="E8" i="13"/>
  <c r="C8" i="13" s="1"/>
  <c r="C122" i="2"/>
  <c r="D7" i="13"/>
  <c r="C7" i="13" s="1"/>
  <c r="G257" i="1"/>
  <c r="G271" i="1" s="1"/>
  <c r="C20" i="10"/>
  <c r="C121" i="2"/>
  <c r="C119" i="2"/>
  <c r="J257" i="1"/>
  <c r="J271" i="1" s="1"/>
  <c r="F257" i="1"/>
  <c r="F271" i="1" s="1"/>
  <c r="C123" i="2"/>
  <c r="C112" i="2"/>
  <c r="C110" i="2"/>
  <c r="I257" i="1"/>
  <c r="I271" i="1" s="1"/>
  <c r="H257" i="1"/>
  <c r="H271" i="1" s="1"/>
  <c r="D5" i="13"/>
  <c r="C5" i="13" s="1"/>
  <c r="J623" i="1"/>
  <c r="F476" i="1"/>
  <c r="H622" i="1" s="1"/>
  <c r="J622" i="1" s="1"/>
  <c r="J617" i="1"/>
  <c r="J641" i="1"/>
  <c r="F112" i="1"/>
  <c r="C56" i="2"/>
  <c r="C21" i="10"/>
  <c r="H647" i="1"/>
  <c r="J647" i="1" s="1"/>
  <c r="F662" i="1"/>
  <c r="I662" i="1" s="1"/>
  <c r="C124" i="2"/>
  <c r="G649" i="1"/>
  <c r="J649" i="1" s="1"/>
  <c r="D15" i="13"/>
  <c r="C15" i="13" s="1"/>
  <c r="C118" i="2"/>
  <c r="D6" i="13"/>
  <c r="C6" i="13" s="1"/>
  <c r="C12" i="10"/>
  <c r="C111" i="2"/>
  <c r="E13" i="13"/>
  <c r="C13" i="13" s="1"/>
  <c r="D12" i="13"/>
  <c r="C12" i="13" s="1"/>
  <c r="C114" i="2"/>
  <c r="F661" i="1"/>
  <c r="C19" i="10"/>
  <c r="C10" i="10"/>
  <c r="C85" i="2"/>
  <c r="C91" i="2" s="1"/>
  <c r="F169" i="1"/>
  <c r="C131" i="2"/>
  <c r="H25" i="13"/>
  <c r="E125" i="2"/>
  <c r="E121" i="2"/>
  <c r="E112" i="2"/>
  <c r="C13" i="10"/>
  <c r="D127" i="2"/>
  <c r="D128" i="2" s="1"/>
  <c r="D145" i="2" s="1"/>
  <c r="D17" i="13"/>
  <c r="C17" i="13" s="1"/>
  <c r="C18" i="10"/>
  <c r="L247" i="1"/>
  <c r="H660" i="1" s="1"/>
  <c r="C120" i="2"/>
  <c r="F22" i="13"/>
  <c r="C22" i="13" s="1"/>
  <c r="D14" i="13"/>
  <c r="C14" i="13" s="1"/>
  <c r="I52" i="1"/>
  <c r="H620" i="1" s="1"/>
  <c r="J620" i="1" s="1"/>
  <c r="G625" i="1"/>
  <c r="J625" i="1" s="1"/>
  <c r="G164" i="2"/>
  <c r="G156" i="2"/>
  <c r="C132" i="2"/>
  <c r="G549" i="1"/>
  <c r="L529" i="1"/>
  <c r="L211" i="1"/>
  <c r="C16" i="10"/>
  <c r="L401" i="1"/>
  <c r="C139" i="2" s="1"/>
  <c r="L351" i="1"/>
  <c r="L229" i="1"/>
  <c r="E16" i="13"/>
  <c r="C17" i="10"/>
  <c r="C29" i="10"/>
  <c r="D29" i="13"/>
  <c r="C29" i="13" s="1"/>
  <c r="K500" i="1"/>
  <c r="I460" i="1"/>
  <c r="I452" i="1"/>
  <c r="I446" i="1"/>
  <c r="G642" i="1" s="1"/>
  <c r="K257" i="1"/>
  <c r="K271" i="1" s="1"/>
  <c r="G157" i="2"/>
  <c r="C70" i="2"/>
  <c r="C62" i="2"/>
  <c r="C18" i="2"/>
  <c r="L270" i="1"/>
  <c r="J551" i="1"/>
  <c r="J552" i="1" s="1"/>
  <c r="L544" i="1"/>
  <c r="H552" i="1"/>
  <c r="F551" i="1"/>
  <c r="L524" i="1"/>
  <c r="C32" i="10"/>
  <c r="C15" i="10"/>
  <c r="J338" i="1"/>
  <c r="J352" i="1" s="1"/>
  <c r="E81" i="2"/>
  <c r="L61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19" i="1"/>
  <c r="D103" i="2"/>
  <c r="I140" i="1"/>
  <c r="I193" i="1" s="1"/>
  <c r="G630" i="1" s="1"/>
  <c r="J630" i="1" s="1"/>
  <c r="A22" i="12"/>
  <c r="J652" i="1"/>
  <c r="G571" i="1"/>
  <c r="I434" i="1"/>
  <c r="G434" i="1"/>
  <c r="I663" i="1"/>
  <c r="I661" i="1" l="1"/>
  <c r="C27" i="10"/>
  <c r="C28" i="10" s="1"/>
  <c r="D23" i="10" s="1"/>
  <c r="H664" i="1"/>
  <c r="H667" i="1" s="1"/>
  <c r="F33" i="13"/>
  <c r="C81" i="2"/>
  <c r="C39" i="10"/>
  <c r="E51" i="2"/>
  <c r="L408" i="1"/>
  <c r="C141" i="2"/>
  <c r="D51" i="2"/>
  <c r="C36" i="10"/>
  <c r="G51" i="2"/>
  <c r="E128" i="2"/>
  <c r="E104" i="2"/>
  <c r="F104" i="2"/>
  <c r="D104" i="2"/>
  <c r="C144" i="2"/>
  <c r="E115" i="2"/>
  <c r="L338" i="1"/>
  <c r="L352" i="1" s="1"/>
  <c r="G633" i="1" s="1"/>
  <c r="J633" i="1" s="1"/>
  <c r="G660" i="1"/>
  <c r="G664" i="1" s="1"/>
  <c r="G672" i="1" s="1"/>
  <c r="C5" i="10" s="1"/>
  <c r="F660" i="1"/>
  <c r="F664" i="1" s="1"/>
  <c r="H648" i="1"/>
  <c r="J648" i="1" s="1"/>
  <c r="C115" i="2"/>
  <c r="C63" i="2"/>
  <c r="F193" i="1"/>
  <c r="G627" i="1" s="1"/>
  <c r="J627" i="1" s="1"/>
  <c r="C25" i="13"/>
  <c r="H33" i="13"/>
  <c r="D31" i="13"/>
  <c r="C31" i="13" s="1"/>
  <c r="L545" i="1"/>
  <c r="G552" i="1"/>
  <c r="K549" i="1"/>
  <c r="C128" i="2"/>
  <c r="L257" i="1"/>
  <c r="L271" i="1" s="1"/>
  <c r="G632" i="1" s="1"/>
  <c r="J632" i="1" s="1"/>
  <c r="G104" i="2"/>
  <c r="K551" i="1"/>
  <c r="K552" i="1" s="1"/>
  <c r="I461" i="1"/>
  <c r="H642" i="1" s="1"/>
  <c r="J642" i="1" s="1"/>
  <c r="E33" i="13"/>
  <c r="D35" i="13" s="1"/>
  <c r="C16" i="13"/>
  <c r="F552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04" i="2" l="1"/>
  <c r="H672" i="1"/>
  <c r="C6" i="10" s="1"/>
  <c r="G637" i="1"/>
  <c r="J637" i="1" s="1"/>
  <c r="H646" i="1"/>
  <c r="J646" i="1" s="1"/>
  <c r="E145" i="2"/>
  <c r="G667" i="1"/>
  <c r="I660" i="1"/>
  <c r="I664" i="1" s="1"/>
  <c r="I672" i="1" s="1"/>
  <c r="C7" i="10" s="1"/>
  <c r="D33" i="13"/>
  <c r="D36" i="13" s="1"/>
  <c r="D21" i="10"/>
  <c r="C145" i="2"/>
  <c r="D18" i="10"/>
  <c r="D15" i="10"/>
  <c r="D12" i="10"/>
  <c r="D27" i="10"/>
  <c r="D11" i="10"/>
  <c r="D22" i="10"/>
  <c r="D20" i="10"/>
  <c r="D25" i="10"/>
  <c r="D24" i="10"/>
  <c r="D13" i="10"/>
  <c r="D17" i="10"/>
  <c r="D19" i="10"/>
  <c r="F672" i="1"/>
  <c r="C4" i="10" s="1"/>
  <c r="F667" i="1"/>
  <c r="D10" i="10"/>
  <c r="D26" i="10"/>
  <c r="C30" i="10"/>
  <c r="D16" i="10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<sst xmlns="http://schemas.openxmlformats.org/spreadsheetml/2006/main" count="3959" uniqueCount="917">
  <si>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</si>
  <si>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</si>
  <si>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</si>
  <si>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</si>
  <si>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</si>
  <si>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</si>
  <si>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</si>
  <si>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</si>
  <si>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</si>
  <si>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</si>
  <si>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</si>
  <si>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</si>
  <si>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</si>
  <si>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</si>
  <si>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</si>
  <si>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</si>
  <si>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</si>
  <si>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</si>
  <si>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</si>
  <si>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</si>
  <si>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</si>
  <si>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</si>
  <si>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</si>
  <si>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</si>
  <si>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</si>
  <si>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</si>
  <si>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</si>
  <si>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</si>
  <si>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</si>
  <si>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</si>
  <si>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</si>
  <si>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</si>
  <si>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</si>
  <si>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</si>
  <si>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</si>
  <si>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</si>
  <si>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</si>
  <si>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</si>
  <si>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</si>
  <si>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</si>
  <si>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</si>
  <si>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</si>
  <si>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</si>
  <si>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</si>
  <si>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</si>
  <si>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</si>
  <si>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</si>
  <si>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</si>
  <si>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</si>
  <si>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</si>
  <si>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</si>
  <si>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</si>
  <si>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</si>
  <si>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</si>
  <si>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</si>
  <si>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</si>
  <si>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</si>
  <si>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</si>
  <si>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</si>
  <si>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</si>
  <si>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</si>
  <si>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</si>
  <si>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</si>
  <si>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</si>
  <si>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</si>
  <si>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</si>
  <si>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</si>
  <si>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</si>
  <si>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</si>
  <si>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</si>
  <si>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</si>
  <si>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</si>
  <si>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</si>
  <si>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</si>
  <si>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</si>
  <si>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</si>
  <si>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</si>
  <si>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</si>
  <si>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</si>
  <si>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</si>
  <si>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</si>
  <si>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</si>
  <si>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</si>
  <si>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</si>
  <si>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</si>
  <si>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</si>
  <si>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</si>
  <si>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</si>
  <si>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</si>
  <si>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</si>
  <si>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</si>
  <si>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</si>
  <si>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</si>
  <si>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</si>
  <si>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</si>
  <si>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</si>
  <si>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</si>
  <si>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</si>
  <si>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</si>
  <si>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</si>
  <si>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</si>
  <si>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</si>
  <si>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</si>
  <si>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</si>
  <si>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</si>
  <si>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</si>
  <si>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</si>
  <si>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</si>
  <si>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</si>
  <si>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</si>
  <si>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</si>
  <si>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</si>
  <si>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</si>
  <si>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</si>
  <si>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</si>
  <si>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</si>
  <si>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</si>
  <si>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</si>
  <si>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</si>
  <si>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</si>
  <si>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</si>
  <si>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</si>
  <si>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</si>
  <si>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</si>
  <si>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</si>
  <si>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</si>
  <si>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</si>
  <si>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</si>
  <si>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</si>
  <si>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</si>
  <si>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</si>
  <si>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</si>
  <si>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</si>
  <si>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</si>
  <si>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</si>
  <si>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</si>
  <si>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</si>
  <si>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</si>
  <si>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</si>
  <si>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</si>
  <si>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</si>
  <si>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</si>
  <si>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</si>
  <si>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</si>
  <si>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</si>
  <si>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</si>
  <si>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</si>
  <si>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</si>
  <si>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</si>
  <si>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</si>
  <si>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</si>
  <si>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</si>
  <si>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</si>
  <si>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</si>
  <si>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</si>
  <si>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</si>
  <si>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</si>
  <si>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</si>
  <si>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</si>
  <si>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</si>
  <si>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</si>
  <si>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</si>
  <si>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</si>
  <si>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</si>
  <si>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</si>
  <si>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</si>
  <si>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</si>
  <si>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</si>
  <si>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</si>
  <si>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</si>
  <si>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</si>
  <si>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</si>
  <si>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</si>
  <si>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</si>
  <si>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</si>
  <si>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</si>
  <si>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</si>
  <si>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</si>
  <si>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</si>
  <si>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</si>
  <si>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</si>
  <si>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</si>
  <si>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</si>
  <si>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</si>
  <si>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</si>
  <si>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</si>
  <si>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</si>
  <si>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</si>
  <si>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</si>
  <si>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</si>
  <si>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</si>
  <si>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</si>
  <si>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</si>
  <si>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</si>
  <si>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</si>
  <si>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</si>
  <si>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</si>
  <si>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</si>
  <si>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</si>
  <si>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</si>
  <si>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</si>
  <si>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</si>
  <si>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</si>
  <si>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</si>
  <si>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</si>
  <si>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</si>
  <si>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</si>
  <si>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</si>
  <si>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</si>
  <si>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</si>
  <si>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</si>
  <si>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</si>
  <si>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</si>
  <si>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</si>
  <si>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</si>
  <si>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</si>
  <si>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</si>
  <si>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</si>
  <si>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</si>
  <si>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</si>
  <si>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</si>
  <si>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</si>
  <si>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</si>
  <si>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</si>
  <si>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</si>
  <si>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</si>
  <si>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</si>
  <si>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</si>
  <si>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</si>
  <si>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</si>
  <si>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</si>
  <si>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</si>
  <si>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</si>
  <si>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</si>
  <si>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</si>
  <si>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</si>
  <si>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</si>
  <si>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</si>
  <si>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</si>
  <si>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</si>
  <si>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</si>
  <si>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</si>
  <si>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</si>
  <si>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</si>
  <si>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</si>
  <si>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</si>
  <si>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</si>
  <si>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</si>
  <si>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</si>
  <si>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</si>
  <si>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</si>
  <si>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</si>
  <si>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</si>
  <si>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</si>
  <si>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</si>
  <si>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</si>
  <si>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</si>
  <si>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</si>
  <si>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</si>
  <si>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</si>
  <si>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</si>
  <si>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</si>
  <si>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</si>
  <si>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</si>
  <si>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</si>
  <si>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</si>
  <si>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</si>
  <si>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</si>
  <si>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</si>
  <si>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</si>
  <si>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</si>
  <si>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</si>
  <si>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</si>
  <si>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</si>
  <si>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</si>
  <si>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</si>
  <si>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</si>
  <si>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</si>
  <si>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</si>
  <si>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</si>
  <si>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</si>
  <si>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</si>
  <si>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</si>
  <si>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</si>
  <si>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</si>
  <si>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</si>
  <si>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</si>
  <si>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</si>
  <si>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</si>
  <si>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</si>
  <si>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</si>
  <si>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</si>
  <si>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</si>
  <si>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</si>
  <si>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</si>
  <si>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</si>
  <si>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</si>
  <si>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</si>
  <si>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</si>
  <si>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</si>
  <si>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</si>
  <si>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</si>
  <si>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</si>
  <si>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</si>
  <si>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</si>
  <si>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</si>
  <si>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</si>
  <si>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</si>
  <si>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</si>
  <si>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</si>
  <si>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</si>
  <si>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</si>
  <si>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</si>
  <si>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</si>
  <si>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</si>
  <si>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</si>
  <si>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</si>
  <si>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</si>
  <si>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</si>
  <si>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</si>
  <si>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</si>
  <si>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</si>
  <si>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</si>
  <si>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</si>
  <si>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</si>
  <si>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</si>
  <si>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</si>
  <si>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</si>
  <si>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</si>
  <si>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</si>
  <si>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</si>
  <si>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</si>
  <si>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</si>
  <si>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</si>
  <si>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</si>
  <si>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</si>
  <si>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</si>
  <si>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</si>
  <si>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</si>
  <si>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</si>
  <si>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</si>
  <si>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</si>
  <si>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</si>
  <si>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</si>
  <si>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</si>
  <si>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</si>
  <si>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</si>
  <si>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</si>
  <si>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</si>
  <si>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</si>
  <si>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</si>
  <si>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</si>
  <si>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</si>
  <si>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</si>
  <si>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</si>
  <si>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</si>
  <si>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</si>
  <si>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</si>
  <si>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</si>
  <si>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</si>
  <si>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</si>
  <si>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</si>
  <si>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</si>
  <si>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</si>
  <si>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</si>
  <si>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</si>
  <si>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</si>
  <si>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</si>
  <si>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</si>
  <si>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</si>
  <si>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</si>
  <si>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</si>
  <si>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</si>
  <si>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</si>
  <si>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</si>
  <si>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</si>
  <si>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</si>
  <si>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</si>
  <si>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</si>
  <si>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</si>
  <si>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</si>
  <si>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</si>
  <si>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</si>
  <si>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</si>
  <si>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</si>
  <si>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</si>
  <si>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</si>
  <si>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</si>
  <si>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</si>
  <si>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</si>
  <si>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</si>
  <si>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</si>
  <si>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</si>
  <si>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</si>
  <si>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</si>
  <si>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</si>
  <si>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</si>
  <si>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</si>
  <si>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</si>
  <si>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</si>
  <si>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</si>
  <si>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</si>
  <si>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</si>
  <si>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</si>
  <si>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</si>
  <si>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</si>
  <si>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</si>
  <si>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</si>
  <si>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</si>
  <si>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</si>
  <si>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</si>
  <si>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</si>
  <si>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</si>
  <si>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</si>
  <si>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</si>
  <si>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</si>
  <si>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</si>
  <si>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</si>
  <si>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</si>
  <si>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</si>
  <si>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</si>
  <si>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</si>
  <si>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</si>
  <si>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</si>
  <si>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</si>
  <si>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</si>
  <si>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</si>
  <si>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</si>
  <si>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</si>
  <si>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</si>
  <si>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</si>
  <si>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</si>
  <si>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</si>
  <si>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</si>
  <si>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</si>
  <si>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</si>
  <si>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</si>
  <si>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</si>
  <si>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</si>
  <si>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</si>
  <si>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</si>
  <si>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</si>
  <si>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</si>
  <si>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</si>
  <si>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</si>
  <si>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</si>
  <si>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</si>
  <si>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</si>
  <si>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</si>
  <si>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</si>
  <si>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</si>
  <si>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</si>
  <si>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</si>
  <si>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</si>
  <si>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</si>
  <si>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</si>
  <si>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</si>
  <si>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</si>
  <si>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</si>
  <si>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</si>
  <si>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</si>
  <si>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</si>
  <si>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</si>
  <si>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</si>
  <si>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</si>
  <si>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</si>
  <si>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</si>
  <si>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</si>
  <si>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</si>
  <si>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</si>
  <si>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</si>
  <si>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</si>
  <si>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</si>
  <si>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</si>
  <si>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</si>
  <si>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</si>
  <si>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</si>
  <si>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</si>
  <si>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</si>
  <si>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</si>
  <si>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</si>
  <si>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</si>
  <si>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</si>
  <si>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</si>
  <si>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</si>
  <si>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</si>
  <si>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</si>
  <si>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</si>
  <si>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</si>
  <si>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</si>
  <si>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</si>
  <si>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</si>
  <si>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</si>
  <si>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</si>
  <si>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</si>
  <si>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</si>
  <si>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</si>
  <si>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</si>
  <si>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</si>
  <si>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</si>
  <si>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</si>
  <si>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</si>
  <si>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</si>
  <si>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</si>
  <si>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</si>
  <si>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</si>
  <si>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</si>
  <si>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</si>
  <si>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</si>
  <si>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</si>
  <si>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</si>
  <si>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</si>
  <si>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</si>
  <si>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</si>
  <si>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</si>
  <si>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</si>
  <si>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</si>
  <si>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</si>
  <si>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</si>
  <si>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</si>
  <si>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</si>
  <si>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</si>
  <si>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</si>
  <si>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</si>
  <si>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</si>
  <si>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</si>
  <si>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</si>
  <si>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</si>
  <si>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</si>
  <si>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</si>
  <si>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</si>
  <si>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</si>
  <si>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</si>
  <si>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</si>
  <si>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</si>
  <si>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</si>
  <si>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</si>
  <si>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</si>
  <si>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</si>
  <si>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</si>
  <si>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</si>
  <si>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</si>
  <si>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</si>
  <si>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</si>
  <si>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</si>
  <si>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</si>
  <si>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</si>
  <si>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</si>
  <si>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</si>
  <si>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</si>
  <si>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</si>
  <si>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</si>
  <si>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</si>
  <si>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</si>
  <si>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</si>
  <si>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</si>
  <si>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</si>
  <si>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</si>
  <si>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</si>
  <si>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</si>
  <si>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</si>
  <si>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</si>
  <si>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</si>
  <si>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</si>
  <si>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</si>
  <si>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</si>
  <si>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</si>
  <si>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</si>
  <si>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</si>
  <si>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</si>
  <si>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</si>
  <si>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</si>
  <si>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</si>
  <si>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</si>
  <si>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</si>
  <si>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</si>
  <si>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</si>
  <si>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</si>
  <si>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</si>
  <si>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</si>
  <si>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</si>
  <si>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</si>
  <si>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</si>
  <si>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</si>
  <si>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</si>
  <si>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</si>
  <si>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</si>
  <si>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</si>
  <si>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</si>
  <si>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</si>
  <si>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</si>
  <si>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</si>
  <si>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</si>
  <si>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</si>
  <si>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</si>
  <si>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</si>
  <si>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</si>
  <si>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</si>
  <si>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</si>
  <si>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</si>
  <si>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</si>
  <si>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</si>
  <si>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</si>
  <si>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</si>
  <si>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</si>
  <si>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</si>
  <si>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</si>
  <si>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</si>
  <si>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</si>
  <si>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</si>
  <si>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</si>
  <si>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</si>
  <si>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</si>
  <si>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</si>
  <si>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</si>
  <si>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</si>
  <si>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</si>
  <si>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</si>
  <si>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</si>
  <si>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</si>
  <si>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</si>
  <si>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</si>
  <si>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</si>
  <si>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</si>
  <si>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</si>
  <si>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</si>
  <si>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</si>
  <si>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</si>
  <si>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</si>
  <si>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</si>
  <si>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</si>
  <si>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</si>
  <si>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</si>
  <si>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</si>
  <si>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</si>
  <si>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</si>
  <si>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</si>
  <si>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</si>
  <si>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</si>
  <si>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</si>
  <si>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</si>
  <si>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</si>
  <si>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</si>
  <si>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</si>
  <si>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</si>
  <si>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</si>
  <si>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</si>
  <si>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</si>
  <si>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</si>
  <si>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</si>
  <si>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</si>
  <si>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</si>
  <si>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</si>
  <si>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</si>
  <si>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</si>
  <si>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</si>
  <si>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</si>
  <si>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</si>
  <si>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</si>
  <si>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</si>
  <si>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</si>
  <si>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</si>
  <si>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</si>
  <si>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</si>
  <si>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</si>
  <si>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</si>
  <si>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</si>
  <si>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</si>
  <si>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</si>
  <si>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</si>
  <si>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</si>
  <si>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</si>
  <si>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</si>
  <si>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</si>
  <si>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</si>
  <si>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</si>
  <si>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</si>
  <si>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</si>
  <si>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</si>
  <si>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</si>
  <si>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</si>
  <si>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</si>
  <si>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</si>
  <si>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</si>
  <si>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</si>
  <si>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</si>
  <si>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</si>
  <si>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</si>
  <si>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</si>
  <si>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</si>
  <si>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</si>
  <si>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</si>
  <si>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</si>
  <si>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</si>
  <si>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</si>
  <si>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</si>
  <si>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</si>
  <si>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</si>
  <si>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</si>
  <si>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</si>
  <si>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</si>
  <si>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</si>
  <si>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</si>
  <si>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</si>
  <si>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</si>
  <si>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</si>
  <si>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</si>
  <si>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</si>
  <si>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</si>
  <si>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</si>
  <si>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</si>
  <si>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</si>
  <si>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</si>
  <si>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</si>
  <si>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</si>
  <si>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</si>
  <si>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</si>
  <si>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</si>
  <si>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</si>
  <si>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</si>
  <si>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</si>
  <si>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</si>
  <si>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</si>
  <si>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</si>
  <si>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</si>
  <si>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</si>
  <si>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</si>
  <si>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</si>
  <si>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</si>
  <si>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</si>
  <si>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</si>
  <si>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</si>
  <si>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</si>
  <si>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</si>
  <si>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</si>
  <si>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</si>
  <si>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</si>
  <si>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</si>
  <si>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</si>
  <si>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</si>
  <si>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</si>
  <si>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</si>
  <si>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</si>
  <si>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</si>
  <si>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</si>
  <si>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</si>
  <si>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</si>
  <si>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</si>
  <si>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</si>
  <si>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</si>
  <si>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</si>
  <si>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</si>
  <si>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</si>
  <si>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</si>
  <si>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</si>
  <si>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</si>
  <si>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</si>
  <si>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</si>
  <si>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</si>
  <si>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</si>
  <si>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</si>
  <si>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</si>
  <si>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</si>
  <si>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</si>
  <si>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</si>
  <si>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</si>
  <si>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</si>
  <si>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</si>
  <si>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</si>
  <si>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</si>
  <si>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</si>
  <si>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</si>
  <si>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</si>
  <si>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</si>
  <si>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</si>
  <si>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</si>
  <si>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</si>
  <si>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</si>
  <si>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</si>
  <si>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</si>
  <si>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</si>
  <si>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</si>
  <si>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</si>
  <si>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</si>
  <si>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</si>
  <si>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</si>
  <si>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</si>
  <si>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</si>
  <si>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</si>
  <si>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</si>
  <si>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</si>
  <si>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</si>
  <si>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</si>
  <si>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</si>
  <si>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</si>
  <si>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</si>
  <si>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</si>
  <si>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</si>
  <si>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</si>
  <si>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</si>
  <si>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</si>
  <si>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</si>
  <si>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</si>
  <si>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</si>
  <si>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</si>
  <si>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</si>
  <si>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</si>
  <si>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</si>
  <si>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</si>
  <si>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</si>
  <si>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</si>
  <si>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</si>
  <si>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</si>
  <si>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</si>
  <si>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</si>
  <si>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</si>
  <si>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</si>
  <si>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</si>
  <si>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</si>
  <si>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</si>
  <si>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</si>
  <si>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</si>
  <si>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</si>
  <si>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</si>
  <si>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</si>
  <si>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</si>
  <si>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</si>
  <si>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</si>
  <si>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</si>
  <si>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</si>
  <si>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</si>
  <si>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</si>
  <si>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</si>
  <si>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</si>
  <si>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</si>
  <si>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</si>
  <si>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</si>
  <si>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</si>
  <si>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</si>
  <si>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</si>
  <si>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</si>
  <si>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</si>
  <si>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</si>
  <si>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</si>
  <si>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</si>
  <si>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</si>
  <si>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</si>
  <si>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</si>
  <si>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</si>
  <si>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</si>
  <si>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</si>
  <si>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</si>
  <si>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</si>
  <si>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</si>
  <si>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</si>
  <si>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</si>
  <si>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</si>
  <si>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</si>
  <si>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</si>
  <si>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</si>
  <si>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</si>
  <si>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</si>
  <si>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</si>
  <si>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</si>
  <si>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</si>
  <si>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</si>
  <si>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</si>
  <si>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</si>
  <si>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</si>
  <si>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</si>
  <si>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</si>
  <si>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</si>
  <si>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</si>
  <si>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</si>
  <si>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</si>
  <si>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</si>
  <si>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</si>
  <si>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</si>
  <si>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</si>
  <si>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</si>
  <si>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</si>
  <si>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</si>
  <si>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</si>
  <si>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</si>
  <si>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</si>
  <si>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</si>
  <si>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</si>
  <si>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</si>
  <si>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</si>
  <si>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</si>
  <si>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</si>
  <si>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</si>
  <si>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</si>
  <si>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</si>
  <si>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</si>
  <si>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</si>
  <si>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</si>
  <si>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</si>
  <si>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</si>
  <si>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</si>
  <si>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</si>
  <si>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</si>
  <si>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</si>
  <si>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</si>
  <si>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</si>
  <si>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</si>
  <si>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</si>
  <si>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</si>
  <si>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</si>
  <si>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</si>
  <si>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</si>
  <si>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</si>
  <si>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08/02</t>
  </si>
  <si>
    <t>08/22</t>
  </si>
  <si>
    <t>8/16</t>
  </si>
  <si>
    <t>8/31</t>
  </si>
  <si>
    <t>Gilford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</si>
</sst>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191</v>
      </c>
      <c r="C2" s="21">
        <v>191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2964482.2</v>
      </c>
      <c r="G9" s="18">
        <v>82564.34</v>
      </c>
      <c r="H9" s="18">
        <v>84244.7</v>
      </c>
      <c r="I9" s="18">
        <v>1135387.19</v>
      </c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200343.69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84244.7</v>
      </c>
      <c r="G13" s="18">
        <v>7559.19</v>
      </c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1324000.8500000001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1530.66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4372727.75</v>
      </c>
      <c r="G19" s="41">
        <f>SUM(G9:G18)</f>
        <v>91654.19</v>
      </c>
      <c r="H19" s="41">
        <f>SUM(H9:H18)</f>
        <v>84244.7</v>
      </c>
      <c r="I19" s="41">
        <f>SUM(I9:I18)</f>
        <v>1135387.19</v>
      </c>
      <c r="J19" s="41">
        <f>SUM(J9:J18)</f>
        <v>200343.69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1488051.92</v>
      </c>
      <c r="G23" s="18"/>
      <c r="H23" s="18">
        <v>84244.7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1073915.23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17620</v>
      </c>
      <c r="G30" s="18">
        <v>13869.35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2579587.15</v>
      </c>
      <c r="G32" s="41">
        <f>SUM(G22:G31)</f>
        <v>13869.35</v>
      </c>
      <c r="H32" s="41">
        <f>SUM(H22:H31)</f>
        <v>84244.7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200343.69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>
        <v>1135387.19</v>
      </c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4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167500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467617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77784.84</v>
      </c>
      <c r="H48" s="18"/>
      <c r="I48" s="4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1158023.6000000001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1793140.6</v>
      </c>
      <c r="G51" s="41">
        <f>SUM(G35:G50)</f>
        <v>77784.84</v>
      </c>
      <c r="H51" s="41">
        <f>SUM(H35:H50)</f>
        <v>0</v>
      </c>
      <c r="I51" s="41">
        <f>SUM(I35:I50)</f>
        <v>1135387.19</v>
      </c>
      <c r="J51" s="41">
        <f>SUM(J35:J50)</f>
        <v>200343.69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4372727.75</v>
      </c>
      <c r="G52" s="41">
        <f>G51+G32</f>
        <v>91654.19</v>
      </c>
      <c r="H52" s="41">
        <f>H51+H32</f>
        <v>84244.7</v>
      </c>
      <c r="I52" s="41">
        <f>I51+I32</f>
        <v>1135387.19</v>
      </c>
      <c r="J52" s="41">
        <f>J51+J32</f>
        <v>200343.69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14909005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14909005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96339.62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2941651.41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3037991.0300000003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2953.37</v>
      </c>
      <c r="G96" s="18"/>
      <c r="H96" s="18"/>
      <c r="I96" s="18"/>
      <c r="J96" s="18">
        <v>947.31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301023.7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6570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>
        <v>8225.7199999999993</v>
      </c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88665.15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98188.51999999999</v>
      </c>
      <c r="G111" s="41">
        <f>SUM(G96:G110)</f>
        <v>301023.7</v>
      </c>
      <c r="H111" s="41">
        <f>SUM(H96:H110)</f>
        <v>0</v>
      </c>
      <c r="I111" s="41">
        <f>SUM(I96:I110)</f>
        <v>0</v>
      </c>
      <c r="J111" s="41">
        <f>SUM(J96:J110)</f>
        <v>9173.0299999999988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18045184.550000001</v>
      </c>
      <c r="G112" s="41">
        <f>G60+G111</f>
        <v>301023.7</v>
      </c>
      <c r="H112" s="41">
        <f>H60+H79+H94+H111</f>
        <v>0</v>
      </c>
      <c r="I112" s="41">
        <f>I60+I111</f>
        <v>0</v>
      </c>
      <c r="J112" s="41">
        <f>J60+J111</f>
        <v>9173.0299999999988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810121.37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3795670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4605791.37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314593.78000000003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56672.2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9354.4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6361.81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380620.38000000006</v>
      </c>
      <c r="G136" s="41">
        <f>SUM(G123:G135)</f>
        <v>6361.81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4986411.75</v>
      </c>
      <c r="G140" s="41">
        <f>G121+SUM(G136:G137)</f>
        <v>6361.81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>
        <v>249657.45</v>
      </c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183900.1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26676.62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137008.22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7589.02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7589.02</v>
      </c>
      <c r="G162" s="41">
        <f>SUM(G150:G161)</f>
        <v>137008.22</v>
      </c>
      <c r="H162" s="41">
        <f>SUM(H150:H161)</f>
        <v>460234.17000000004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7589.02</v>
      </c>
      <c r="G169" s="41">
        <f>G147+G162+SUM(G163:G168)</f>
        <v>137008.22</v>
      </c>
      <c r="H169" s="41">
        <f>H147+H162+SUM(H163:H168)</f>
        <v>460234.17000000004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>
        <v>2242646</v>
      </c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2242646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2242646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23039185.32</v>
      </c>
      <c r="G193" s="47">
        <f>G112+G140+G169+G192</f>
        <v>444393.73</v>
      </c>
      <c r="H193" s="47">
        <f>H112+H140+H169+H192</f>
        <v>460234.17000000004</v>
      </c>
      <c r="I193" s="47">
        <f>I112+I140+I169+I192</f>
        <v>2242646</v>
      </c>
      <c r="J193" s="47">
        <f>J112+J140+J192</f>
        <v>9173.0299999999988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1722656.27</v>
      </c>
      <c r="G197" s="18">
        <v>964075.32</v>
      </c>
      <c r="H197" s="18">
        <v>20091.32</v>
      </c>
      <c r="I197" s="18">
        <v>76228.42</v>
      </c>
      <c r="J197" s="18">
        <v>2063.56</v>
      </c>
      <c r="K197" s="18"/>
      <c r="L197" s="19">
        <f>SUM(F197:K197)</f>
        <v>2785114.8899999997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591992.06000000006</v>
      </c>
      <c r="G198" s="18">
        <v>698327.62</v>
      </c>
      <c r="H198" s="18">
        <v>153490.85</v>
      </c>
      <c r="I198" s="18">
        <v>804.88</v>
      </c>
      <c r="J198" s="18">
        <v>6300</v>
      </c>
      <c r="K198" s="18"/>
      <c r="L198" s="19">
        <f>SUM(F198:K198)</f>
        <v>1450915.4100000001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79170.87</v>
      </c>
      <c r="G200" s="18">
        <v>41167.519999999997</v>
      </c>
      <c r="H200" s="18"/>
      <c r="I200" s="18">
        <v>15970.98</v>
      </c>
      <c r="J200" s="18"/>
      <c r="K200" s="18"/>
      <c r="L200" s="19">
        <f>SUM(F200:K200)</f>
        <v>136309.37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99595.45</v>
      </c>
      <c r="G202" s="18">
        <v>68318.27</v>
      </c>
      <c r="H202" s="18">
        <v>121542.75</v>
      </c>
      <c r="I202" s="18">
        <v>2867.56</v>
      </c>
      <c r="J202" s="18"/>
      <c r="K202" s="18"/>
      <c r="L202" s="19">
        <f t="shared" ref="L202:L208" si="0">SUM(F202:K202)</f>
        <v>292324.02999999997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135261.73000000001</v>
      </c>
      <c r="G203" s="18">
        <v>67355.740000000005</v>
      </c>
      <c r="H203" s="18">
        <v>27436.02</v>
      </c>
      <c r="I203" s="18">
        <v>47964.66</v>
      </c>
      <c r="J203" s="18">
        <v>45028.01</v>
      </c>
      <c r="K203" s="18"/>
      <c r="L203" s="19">
        <f t="shared" si="0"/>
        <v>323046.16000000003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51125.54</v>
      </c>
      <c r="G204" s="18">
        <v>28792.01</v>
      </c>
      <c r="H204" s="18">
        <v>20018.189999999999</v>
      </c>
      <c r="I204" s="18">
        <v>4030.68</v>
      </c>
      <c r="J204" s="18"/>
      <c r="K204" s="18"/>
      <c r="L204" s="19">
        <f t="shared" si="0"/>
        <v>103966.42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241956.12</v>
      </c>
      <c r="G205" s="18">
        <v>119440.38</v>
      </c>
      <c r="H205" s="18">
        <v>17221.07</v>
      </c>
      <c r="I205" s="18">
        <v>835.2</v>
      </c>
      <c r="J205" s="18">
        <v>1029.0899999999999</v>
      </c>
      <c r="K205" s="18"/>
      <c r="L205" s="19">
        <f t="shared" si="0"/>
        <v>380481.86000000004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56849.64</v>
      </c>
      <c r="G206" s="18">
        <v>45531.6</v>
      </c>
      <c r="H206" s="18">
        <v>35847.75</v>
      </c>
      <c r="I206" s="18">
        <v>2000</v>
      </c>
      <c r="J206" s="18"/>
      <c r="K206" s="18">
        <v>1500</v>
      </c>
      <c r="L206" s="19">
        <f t="shared" si="0"/>
        <v>141728.99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220118.41</v>
      </c>
      <c r="G207" s="18">
        <v>162651.25</v>
      </c>
      <c r="H207" s="18">
        <v>206396.49</v>
      </c>
      <c r="I207" s="18">
        <v>156678.06</v>
      </c>
      <c r="J207" s="18">
        <v>2078.14</v>
      </c>
      <c r="K207" s="18"/>
      <c r="L207" s="19">
        <f t="shared" si="0"/>
        <v>747922.35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148822.20000000001</v>
      </c>
      <c r="I208" s="18"/>
      <c r="J208" s="18"/>
      <c r="K208" s="18"/>
      <c r="L208" s="19">
        <f t="shared" si="0"/>
        <v>148822.20000000001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3198726.0900000008</v>
      </c>
      <c r="G211" s="41">
        <f t="shared" si="1"/>
        <v>2195659.71</v>
      </c>
      <c r="H211" s="41">
        <f t="shared" si="1"/>
        <v>750866.64000000013</v>
      </c>
      <c r="I211" s="41">
        <f t="shared" si="1"/>
        <v>307380.44</v>
      </c>
      <c r="J211" s="41">
        <f t="shared" si="1"/>
        <v>56498.799999999996</v>
      </c>
      <c r="K211" s="41">
        <f t="shared" si="1"/>
        <v>1500</v>
      </c>
      <c r="L211" s="41">
        <f t="shared" si="1"/>
        <v>6510631.6800000006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1605790.21</v>
      </c>
      <c r="G215" s="18">
        <v>901596.68</v>
      </c>
      <c r="H215" s="18">
        <v>19518.5</v>
      </c>
      <c r="I215" s="18">
        <v>67004.210000000006</v>
      </c>
      <c r="J215" s="18">
        <v>6335.99</v>
      </c>
      <c r="K215" s="18"/>
      <c r="L215" s="19">
        <f>SUM(F215:K215)</f>
        <v>2600245.5900000003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548236.48</v>
      </c>
      <c r="G216" s="18">
        <v>547511.16</v>
      </c>
      <c r="H216" s="18">
        <v>267875.14</v>
      </c>
      <c r="I216" s="18">
        <v>1372.08</v>
      </c>
      <c r="J216" s="18">
        <v>4030.99</v>
      </c>
      <c r="K216" s="18"/>
      <c r="L216" s="19">
        <f>SUM(F216:K216)</f>
        <v>1369025.8500000003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62961.25</v>
      </c>
      <c r="G218" s="18">
        <v>35481.370000000003</v>
      </c>
      <c r="H218" s="18">
        <v>12048</v>
      </c>
      <c r="I218" s="18">
        <v>14652.28</v>
      </c>
      <c r="J218" s="18">
        <v>500</v>
      </c>
      <c r="K218" s="18"/>
      <c r="L218" s="19">
        <f>SUM(F218:K218)</f>
        <v>125642.9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144567.35</v>
      </c>
      <c r="G220" s="18">
        <v>75034.880000000005</v>
      </c>
      <c r="H220" s="18">
        <v>56318.33</v>
      </c>
      <c r="I220" s="18">
        <v>1611.24</v>
      </c>
      <c r="J220" s="18"/>
      <c r="K220" s="18"/>
      <c r="L220" s="19">
        <f t="shared" ref="L220:L226" si="2">SUM(F220:K220)</f>
        <v>277531.8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139096.24</v>
      </c>
      <c r="G221" s="18">
        <v>68325.740000000005</v>
      </c>
      <c r="H221" s="18">
        <v>33205.31</v>
      </c>
      <c r="I221" s="18">
        <v>57652.2</v>
      </c>
      <c r="J221" s="18">
        <v>30628.01</v>
      </c>
      <c r="K221" s="18"/>
      <c r="L221" s="19">
        <f t="shared" si="2"/>
        <v>328907.5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51125.54</v>
      </c>
      <c r="G222" s="18">
        <v>28792.01</v>
      </c>
      <c r="H222" s="18">
        <v>20018.189999999999</v>
      </c>
      <c r="I222" s="18">
        <v>4030.68</v>
      </c>
      <c r="J222" s="18"/>
      <c r="K222" s="18"/>
      <c r="L222" s="19">
        <f t="shared" si="2"/>
        <v>103966.42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258896.73</v>
      </c>
      <c r="G223" s="18">
        <v>127694.23</v>
      </c>
      <c r="H223" s="18">
        <v>14053.97</v>
      </c>
      <c r="I223" s="18">
        <v>500</v>
      </c>
      <c r="J223" s="18"/>
      <c r="K223" s="18">
        <v>3584.54</v>
      </c>
      <c r="L223" s="19">
        <f t="shared" si="2"/>
        <v>404729.47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56849.64</v>
      </c>
      <c r="G224" s="18">
        <v>45531.6</v>
      </c>
      <c r="H224" s="18">
        <v>35847.75</v>
      </c>
      <c r="I224" s="18">
        <v>2000</v>
      </c>
      <c r="J224" s="18"/>
      <c r="K224" s="18">
        <v>1500</v>
      </c>
      <c r="L224" s="19">
        <f t="shared" si="2"/>
        <v>141728.99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192309.58</v>
      </c>
      <c r="G225" s="18">
        <v>147349.04</v>
      </c>
      <c r="H225" s="18">
        <v>92094.89</v>
      </c>
      <c r="I225" s="18">
        <v>181528.22</v>
      </c>
      <c r="J225" s="18">
        <v>757.29</v>
      </c>
      <c r="K225" s="18"/>
      <c r="L225" s="19">
        <f t="shared" si="2"/>
        <v>614039.02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167935.23</v>
      </c>
      <c r="I226" s="18"/>
      <c r="J226" s="18"/>
      <c r="K226" s="18"/>
      <c r="L226" s="19">
        <f t="shared" si="2"/>
        <v>167935.23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3059833.0200000005</v>
      </c>
      <c r="G229" s="41">
        <f>SUM(G215:G228)</f>
        <v>1977316.7100000004</v>
      </c>
      <c r="H229" s="41">
        <f>SUM(H215:H228)</f>
        <v>718915.30999999994</v>
      </c>
      <c r="I229" s="41">
        <f>SUM(I215:I228)</f>
        <v>330350.91000000003</v>
      </c>
      <c r="J229" s="41">
        <f>SUM(J215:J228)</f>
        <v>42252.28</v>
      </c>
      <c r="K229" s="41">
        <f t="shared" si="3"/>
        <v>5084.54</v>
      </c>
      <c r="L229" s="41">
        <f t="shared" si="3"/>
        <v>6133752.7700000014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2770827.67</v>
      </c>
      <c r="G233" s="18">
        <v>1456371.58</v>
      </c>
      <c r="H233" s="18">
        <v>46340.89</v>
      </c>
      <c r="I233" s="18">
        <v>78207.47</v>
      </c>
      <c r="J233" s="18">
        <v>17825.509999999998</v>
      </c>
      <c r="K233" s="18"/>
      <c r="L233" s="19">
        <f>SUM(F233:K233)</f>
        <v>4369573.1199999992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487947.69</v>
      </c>
      <c r="G234" s="18">
        <v>312248.32000000001</v>
      </c>
      <c r="H234" s="18">
        <v>379830.58</v>
      </c>
      <c r="I234" s="18">
        <v>1378.23</v>
      </c>
      <c r="J234" s="18">
        <v>469.26</v>
      </c>
      <c r="K234" s="18"/>
      <c r="L234" s="19">
        <f>SUM(F234:K234)</f>
        <v>1181874.08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166770.29999999999</v>
      </c>
      <c r="I235" s="18"/>
      <c r="J235" s="18"/>
      <c r="K235" s="18"/>
      <c r="L235" s="19">
        <f>SUM(F235:K235)</f>
        <v>166770.29999999999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145959.99</v>
      </c>
      <c r="G236" s="18">
        <v>84371.95</v>
      </c>
      <c r="H236" s="18">
        <v>87972</v>
      </c>
      <c r="I236" s="18">
        <v>60262.46</v>
      </c>
      <c r="J236" s="18">
        <v>950</v>
      </c>
      <c r="K236" s="18"/>
      <c r="L236" s="19">
        <f>SUM(F236:K236)</f>
        <v>379516.4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308979.87</v>
      </c>
      <c r="G238" s="18">
        <v>157369.24</v>
      </c>
      <c r="H238" s="18">
        <v>85333</v>
      </c>
      <c r="I238" s="18">
        <v>3334.9</v>
      </c>
      <c r="J238" s="18">
        <v>261.39</v>
      </c>
      <c r="K238" s="18"/>
      <c r="L238" s="19">
        <f t="shared" ref="L238:L244" si="4">SUM(F238:K238)</f>
        <v>555278.4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135516.6</v>
      </c>
      <c r="G239" s="18">
        <v>48679.28</v>
      </c>
      <c r="H239" s="18">
        <v>36419.769999999997</v>
      </c>
      <c r="I239" s="18">
        <v>68438.490000000005</v>
      </c>
      <c r="J239" s="18">
        <v>41947.040000000001</v>
      </c>
      <c r="K239" s="18"/>
      <c r="L239" s="19">
        <f t="shared" si="4"/>
        <v>331001.18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74043.86</v>
      </c>
      <c r="G240" s="18">
        <v>40396.379999999997</v>
      </c>
      <c r="H240" s="18">
        <v>28991.84</v>
      </c>
      <c r="I240" s="18">
        <v>5837.51</v>
      </c>
      <c r="J240" s="18"/>
      <c r="K240" s="18"/>
      <c r="L240" s="19">
        <f t="shared" si="4"/>
        <v>149269.59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463198.15</v>
      </c>
      <c r="G241" s="18">
        <v>118765.53</v>
      </c>
      <c r="H241" s="18">
        <v>39059.71</v>
      </c>
      <c r="I241" s="18">
        <v>1689.07</v>
      </c>
      <c r="J241" s="18">
        <v>23556</v>
      </c>
      <c r="K241" s="18"/>
      <c r="L241" s="19">
        <f t="shared" si="4"/>
        <v>646268.46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82333.97</v>
      </c>
      <c r="G242" s="18">
        <v>13652.79</v>
      </c>
      <c r="H242" s="18">
        <v>51917.43</v>
      </c>
      <c r="I242" s="18">
        <v>2465.17</v>
      </c>
      <c r="J242" s="18"/>
      <c r="K242" s="18">
        <v>2431.5100000000002</v>
      </c>
      <c r="L242" s="19">
        <f t="shared" si="4"/>
        <v>152800.87000000002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354939.4</v>
      </c>
      <c r="G243" s="18">
        <v>281376.78999999998</v>
      </c>
      <c r="H243" s="18">
        <v>129767.38</v>
      </c>
      <c r="I243" s="18">
        <v>266055.61</v>
      </c>
      <c r="J243" s="18">
        <v>857.29</v>
      </c>
      <c r="K243" s="18"/>
      <c r="L243" s="19">
        <f t="shared" si="4"/>
        <v>1032996.47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283013.36</v>
      </c>
      <c r="I244" s="18"/>
      <c r="J244" s="18"/>
      <c r="K244" s="18"/>
      <c r="L244" s="19">
        <f t="shared" si="4"/>
        <v>283013.36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4823747.2</v>
      </c>
      <c r="G247" s="41">
        <f t="shared" si="5"/>
        <v>2513231.86</v>
      </c>
      <c r="H247" s="41">
        <f t="shared" si="5"/>
        <v>1335416.2599999998</v>
      </c>
      <c r="I247" s="41">
        <f t="shared" si="5"/>
        <v>487668.91000000003</v>
      </c>
      <c r="J247" s="41">
        <f t="shared" si="5"/>
        <v>85866.489999999991</v>
      </c>
      <c r="K247" s="41">
        <f t="shared" si="5"/>
        <v>2431.5100000000002</v>
      </c>
      <c r="L247" s="41">
        <f t="shared" si="5"/>
        <v>9248362.2299999986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11082306.310000002</v>
      </c>
      <c r="G257" s="41">
        <f t="shared" si="8"/>
        <v>6686208.2800000003</v>
      </c>
      <c r="H257" s="41">
        <f t="shared" si="8"/>
        <v>2805198.21</v>
      </c>
      <c r="I257" s="41">
        <f t="shared" si="8"/>
        <v>1125400.2600000002</v>
      </c>
      <c r="J257" s="41">
        <f t="shared" si="8"/>
        <v>184617.56999999998</v>
      </c>
      <c r="K257" s="41">
        <f t="shared" si="8"/>
        <v>9016.0499999999993</v>
      </c>
      <c r="L257" s="41">
        <f t="shared" si="8"/>
        <v>21892746.68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850000</v>
      </c>
      <c r="L260" s="19">
        <f>SUM(F260:K260)</f>
        <v>850000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287607.76</v>
      </c>
      <c r="L261" s="19">
        <f>SUM(F261:K261)</f>
        <v>287607.76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1137607.76</v>
      </c>
      <c r="L270" s="41">
        <f t="shared" si="9"/>
        <v>1137607.76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11082306.310000002</v>
      </c>
      <c r="G271" s="42">
        <f t="shared" si="11"/>
        <v>6686208.2800000003</v>
      </c>
      <c r="H271" s="42">
        <f t="shared" si="11"/>
        <v>2805198.21</v>
      </c>
      <c r="I271" s="42">
        <f t="shared" si="11"/>
        <v>1125400.2600000002</v>
      </c>
      <c r="J271" s="42">
        <f t="shared" si="11"/>
        <v>184617.56999999998</v>
      </c>
      <c r="K271" s="42">
        <f t="shared" si="11"/>
        <v>1146623.81</v>
      </c>
      <c r="L271" s="42">
        <f t="shared" si="11"/>
        <v>23030354.440000001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166815.26</v>
      </c>
      <c r="G276" s="18"/>
      <c r="H276" s="18"/>
      <c r="I276" s="18">
        <v>9471.41</v>
      </c>
      <c r="J276" s="18"/>
      <c r="K276" s="18"/>
      <c r="L276" s="19">
        <f>SUM(F276:K276)</f>
        <v>176286.67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33941.51</v>
      </c>
      <c r="G277" s="18">
        <v>7794.67</v>
      </c>
      <c r="H277" s="18">
        <v>16824.64</v>
      </c>
      <c r="I277" s="18"/>
      <c r="J277" s="18"/>
      <c r="K277" s="18"/>
      <c r="L277" s="19">
        <f>SUM(F277:K277)</f>
        <v>58560.82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24708.34</v>
      </c>
      <c r="I281" s="18"/>
      <c r="J281" s="18"/>
      <c r="K281" s="18"/>
      <c r="L281" s="19">
        <f t="shared" ref="L281:L287" si="12">SUM(F281:K281)</f>
        <v>24708.34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2400</v>
      </c>
      <c r="G282" s="18"/>
      <c r="H282" s="18">
        <v>6521.25</v>
      </c>
      <c r="I282" s="18"/>
      <c r="J282" s="18"/>
      <c r="K282" s="18"/>
      <c r="L282" s="19">
        <f t="shared" si="12"/>
        <v>8921.25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7534.39</v>
      </c>
      <c r="I287" s="18"/>
      <c r="J287" s="18"/>
      <c r="K287" s="18"/>
      <c r="L287" s="19">
        <f t="shared" si="12"/>
        <v>7534.39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203156.77000000002</v>
      </c>
      <c r="G290" s="42">
        <f t="shared" si="13"/>
        <v>7794.67</v>
      </c>
      <c r="H290" s="42">
        <f t="shared" si="13"/>
        <v>55588.619999999995</v>
      </c>
      <c r="I290" s="42">
        <f t="shared" si="13"/>
        <v>9471.41</v>
      </c>
      <c r="J290" s="42">
        <f t="shared" si="13"/>
        <v>0</v>
      </c>
      <c r="K290" s="42">
        <f t="shared" si="13"/>
        <v>0</v>
      </c>
      <c r="L290" s="41">
        <f t="shared" si="13"/>
        <v>276011.47000000003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>
        <v>2502.04</v>
      </c>
      <c r="J295" s="18"/>
      <c r="K295" s="18"/>
      <c r="L295" s="19">
        <f>SUM(F295:K295)</f>
        <v>2502.04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33941.51</v>
      </c>
      <c r="G296" s="18">
        <v>7794.67</v>
      </c>
      <c r="H296" s="18">
        <v>16824.64</v>
      </c>
      <c r="I296" s="18"/>
      <c r="J296" s="18"/>
      <c r="K296" s="18"/>
      <c r="L296" s="19">
        <f>SUM(F296:K296)</f>
        <v>58560.82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>
        <v>24658.34</v>
      </c>
      <c r="I300" s="18"/>
      <c r="J300" s="18"/>
      <c r="K300" s="18"/>
      <c r="L300" s="19">
        <f t="shared" ref="L300:L306" si="14">SUM(F300:K300)</f>
        <v>24658.34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2400</v>
      </c>
      <c r="G301" s="18"/>
      <c r="H301" s="18">
        <v>3990.17</v>
      </c>
      <c r="I301" s="18"/>
      <c r="J301" s="18"/>
      <c r="K301" s="18"/>
      <c r="L301" s="19">
        <f t="shared" si="14"/>
        <v>6390.17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36341.51</v>
      </c>
      <c r="G309" s="42">
        <f t="shared" si="15"/>
        <v>7794.67</v>
      </c>
      <c r="H309" s="42">
        <f t="shared" si="15"/>
        <v>45473.149999999994</v>
      </c>
      <c r="I309" s="42">
        <f t="shared" si="15"/>
        <v>2502.04</v>
      </c>
      <c r="J309" s="42">
        <f t="shared" si="15"/>
        <v>0</v>
      </c>
      <c r="K309" s="42">
        <f t="shared" si="15"/>
        <v>0</v>
      </c>
      <c r="L309" s="41">
        <f t="shared" si="15"/>
        <v>92111.37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>
        <v>2502.04</v>
      </c>
      <c r="J314" s="18"/>
      <c r="K314" s="18"/>
      <c r="L314" s="19">
        <f>SUM(F314:K314)</f>
        <v>2502.04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33941.51</v>
      </c>
      <c r="G315" s="18">
        <v>7794.66</v>
      </c>
      <c r="H315" s="18">
        <v>16824.64</v>
      </c>
      <c r="I315" s="18"/>
      <c r="J315" s="18"/>
      <c r="K315" s="18"/>
      <c r="L315" s="19">
        <f>SUM(F315:K315)</f>
        <v>58560.81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>
        <v>24658.32</v>
      </c>
      <c r="I319" s="18"/>
      <c r="J319" s="18"/>
      <c r="K319" s="18"/>
      <c r="L319" s="19">
        <f t="shared" ref="L319:L325" si="16">SUM(F319:K319)</f>
        <v>24658.32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2400</v>
      </c>
      <c r="G320" s="18"/>
      <c r="H320" s="18">
        <v>3990.16</v>
      </c>
      <c r="I320" s="18"/>
      <c r="J320" s="18"/>
      <c r="K320" s="18"/>
      <c r="L320" s="19">
        <f t="shared" si="16"/>
        <v>6390.16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36341.51</v>
      </c>
      <c r="G328" s="42">
        <f t="shared" si="17"/>
        <v>7794.66</v>
      </c>
      <c r="H328" s="42">
        <f t="shared" si="17"/>
        <v>45473.119999999995</v>
      </c>
      <c r="I328" s="42">
        <f t="shared" si="17"/>
        <v>2502.04</v>
      </c>
      <c r="J328" s="42">
        <f t="shared" si="17"/>
        <v>0</v>
      </c>
      <c r="K328" s="42">
        <f t="shared" si="17"/>
        <v>0</v>
      </c>
      <c r="L328" s="41">
        <f t="shared" si="17"/>
        <v>92111.33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275839.79000000004</v>
      </c>
      <c r="G338" s="41">
        <f t="shared" si="20"/>
        <v>23384</v>
      </c>
      <c r="H338" s="41">
        <f t="shared" si="20"/>
        <v>146534.88999999998</v>
      </c>
      <c r="I338" s="41">
        <f t="shared" si="20"/>
        <v>14475.490000000002</v>
      </c>
      <c r="J338" s="41">
        <f t="shared" si="20"/>
        <v>0</v>
      </c>
      <c r="K338" s="41">
        <f t="shared" si="20"/>
        <v>0</v>
      </c>
      <c r="L338" s="41">
        <f t="shared" si="20"/>
        <v>460234.17000000004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275839.79000000004</v>
      </c>
      <c r="G352" s="41">
        <f>G338</f>
        <v>23384</v>
      </c>
      <c r="H352" s="41">
        <f>H338</f>
        <v>146534.88999999998</v>
      </c>
      <c r="I352" s="41">
        <f>I338</f>
        <v>14475.490000000002</v>
      </c>
      <c r="J352" s="41">
        <f>J338</f>
        <v>0</v>
      </c>
      <c r="K352" s="47">
        <f>K338+K351</f>
        <v>0</v>
      </c>
      <c r="L352" s="41">
        <f>L338+L351</f>
        <v>460234.17000000004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59151.75</v>
      </c>
      <c r="G358" s="18">
        <v>11267.08</v>
      </c>
      <c r="H358" s="18">
        <v>2748.37</v>
      </c>
      <c r="I358" s="18">
        <v>49082.47</v>
      </c>
      <c r="J358" s="18"/>
      <c r="K358" s="18"/>
      <c r="L358" s="13">
        <f>SUM(F358:K358)</f>
        <v>122249.67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61185.79</v>
      </c>
      <c r="G359" s="18">
        <v>11267.08</v>
      </c>
      <c r="H359" s="18">
        <v>1783.87</v>
      </c>
      <c r="I359" s="18">
        <v>67216.08</v>
      </c>
      <c r="J359" s="18"/>
      <c r="K359" s="18"/>
      <c r="L359" s="19">
        <f>SUM(F359:K359)</f>
        <v>141452.82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90787.85</v>
      </c>
      <c r="G360" s="18">
        <v>16317.84</v>
      </c>
      <c r="H360" s="18">
        <v>2675.79</v>
      </c>
      <c r="I360" s="18">
        <v>100824.12</v>
      </c>
      <c r="J360" s="18"/>
      <c r="K360" s="18"/>
      <c r="L360" s="19">
        <f>SUM(F360:K360)</f>
        <v>210605.59999999998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211125.39</v>
      </c>
      <c r="G362" s="47">
        <f t="shared" si="22"/>
        <v>38852</v>
      </c>
      <c r="H362" s="47">
        <f t="shared" si="22"/>
        <v>7208.03</v>
      </c>
      <c r="I362" s="47">
        <f t="shared" si="22"/>
        <v>217122.66999999998</v>
      </c>
      <c r="J362" s="47">
        <f t="shared" si="22"/>
        <v>0</v>
      </c>
      <c r="K362" s="47">
        <f t="shared" si="22"/>
        <v>0</v>
      </c>
      <c r="L362" s="47">
        <f t="shared" si="22"/>
        <v>474308.08999999997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43504.65</v>
      </c>
      <c r="G367" s="18">
        <v>61493.04</v>
      </c>
      <c r="H367" s="18">
        <v>92239.56</v>
      </c>
      <c r="I367" s="56">
        <f>SUM(F367:H367)</f>
        <v>197237.25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5577.82</v>
      </c>
      <c r="G368" s="63">
        <v>5723.04</v>
      </c>
      <c r="H368" s="63">
        <v>8584.56</v>
      </c>
      <c r="I368" s="56">
        <f>SUM(F368:H368)</f>
        <v>19885.419999999998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49082.47</v>
      </c>
      <c r="G369" s="47">
        <f>SUM(G367:G368)</f>
        <v>67216.08</v>
      </c>
      <c r="H369" s="47">
        <f>SUM(H367:H368)</f>
        <v>100824.12</v>
      </c>
      <c r="I369" s="47">
        <f>SUM(I367:I368)</f>
        <v>217122.66999999998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>
        <v>1107258.81</v>
      </c>
      <c r="I379" s="18"/>
      <c r="J379" s="18"/>
      <c r="K379" s="18"/>
      <c r="L379" s="13">
        <f t="shared" si="23"/>
        <v>1107258.81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1107258.81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1107258.81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937.36</v>
      </c>
      <c r="I397" s="18"/>
      <c r="J397" s="24" t="s">
        <v>288</v>
      </c>
      <c r="K397" s="24" t="s">
        <v>288</v>
      </c>
      <c r="L397" s="56">
        <f t="shared" si="26"/>
        <v>937.36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9.9499999999999993</v>
      </c>
      <c r="I400" s="18">
        <v>8225.7199999999993</v>
      </c>
      <c r="J400" s="24" t="s">
        <v>288</v>
      </c>
      <c r="K400" s="24" t="s">
        <v>288</v>
      </c>
      <c r="L400" s="56">
        <f t="shared" si="26"/>
        <v>8235.67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947.31000000000006</v>
      </c>
      <c r="I401" s="47">
        <f>SUM(I395:I400)</f>
        <v>8225.7199999999993</v>
      </c>
      <c r="J401" s="45" t="s">
        <v>288</v>
      </c>
      <c r="K401" s="45" t="s">
        <v>288</v>
      </c>
      <c r="L401" s="47">
        <f>SUM(L395:L400)</f>
        <v>9173.0300000000007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947.31000000000006</v>
      </c>
      <c r="I408" s="47">
        <f>I393+I401+I407</f>
        <v>8225.7199999999993</v>
      </c>
      <c r="J408" s="24" t="s">
        <v>288</v>
      </c>
      <c r="K408" s="24" t="s">
        <v>288</v>
      </c>
      <c r="L408" s="47">
        <f>L393+L401+L407</f>
        <v>9173.0300000000007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>
        <v>15590.43</v>
      </c>
      <c r="G441" s="18">
        <v>184753.26</v>
      </c>
      <c r="H441" s="18"/>
      <c r="I441" s="56">
        <f t="shared" si="33"/>
        <v>200343.69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15590.43</v>
      </c>
      <c r="G446" s="13">
        <f>SUM(G439:G445)</f>
        <v>184753.26</v>
      </c>
      <c r="H446" s="13">
        <f>SUM(H439:H445)</f>
        <v>0</v>
      </c>
      <c r="I446" s="13">
        <f>SUM(I439:I445)</f>
        <v>200343.69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>
        <v>15590.43</v>
      </c>
      <c r="G457" s="18">
        <v>184753.26</v>
      </c>
      <c r="H457" s="18"/>
      <c r="I457" s="56">
        <f t="shared" si="34"/>
        <v>200343.69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15590.43</v>
      </c>
      <c r="G460" s="83">
        <f>SUM(G454:G459)</f>
        <v>184753.26</v>
      </c>
      <c r="H460" s="83">
        <f>SUM(H454:H459)</f>
        <v>0</v>
      </c>
      <c r="I460" s="83">
        <f>SUM(I454:I459)</f>
        <v>200343.69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15590.43</v>
      </c>
      <c r="G461" s="42">
        <f>G452+G460</f>
        <v>184753.26</v>
      </c>
      <c r="H461" s="42">
        <f>H452+H460</f>
        <v>0</v>
      </c>
      <c r="I461" s="42">
        <f>I452+I460</f>
        <v>200343.69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1784309.72</v>
      </c>
      <c r="G465" s="18">
        <v>107699.2</v>
      </c>
      <c r="H465" s="18">
        <v>0</v>
      </c>
      <c r="I465" s="18">
        <v>0</v>
      </c>
      <c r="J465" s="18">
        <v>191170.66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23039185.32</v>
      </c>
      <c r="G468" s="18">
        <v>444393.73</v>
      </c>
      <c r="H468" s="18">
        <v>460234.17</v>
      </c>
      <c r="I468" s="18">
        <v>2242646</v>
      </c>
      <c r="J468" s="18">
        <v>9173.0300000000007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23039185.32</v>
      </c>
      <c r="G470" s="53">
        <f>SUM(G468:G469)</f>
        <v>444393.73</v>
      </c>
      <c r="H470" s="53">
        <f>SUM(H468:H469)</f>
        <v>460234.17</v>
      </c>
      <c r="I470" s="53">
        <f>SUM(I468:I469)</f>
        <v>2242646</v>
      </c>
      <c r="J470" s="53">
        <f>SUM(J468:J469)</f>
        <v>9173.0300000000007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23030354.440000001</v>
      </c>
      <c r="G472" s="18">
        <v>474308.09</v>
      </c>
      <c r="H472" s="18">
        <v>460234.17</v>
      </c>
      <c r="I472" s="18">
        <v>1107258.81</v>
      </c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23030354.440000001</v>
      </c>
      <c r="G474" s="53">
        <f>SUM(G472:G473)</f>
        <v>474308.09</v>
      </c>
      <c r="H474" s="53">
        <f>SUM(H472:H473)</f>
        <v>460234.17</v>
      </c>
      <c r="I474" s="53">
        <f>SUM(I472:I473)</f>
        <v>1107258.81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1793140.5999999978</v>
      </c>
      <c r="G476" s="53">
        <f>(G465+G470)- G474</f>
        <v>77784.839999999909</v>
      </c>
      <c r="H476" s="53">
        <f>(H465+H470)- H474</f>
        <v>0</v>
      </c>
      <c r="I476" s="53">
        <f>(I465+I470)- I474</f>
        <v>1135387.19</v>
      </c>
      <c r="J476" s="53">
        <f>(J465+J470)- J474</f>
        <v>200343.69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15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16997033</v>
      </c>
      <c r="G493" s="18">
        <v>2005600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4.45</v>
      </c>
      <c r="G494" s="18">
        <v>2.16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5945000</v>
      </c>
      <c r="G495" s="18"/>
      <c r="H495" s="18"/>
      <c r="I495" s="18"/>
      <c r="J495" s="18"/>
      <c r="K495" s="53">
        <f>SUM(F495:J495)</f>
        <v>5945000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>
        <v>2005600</v>
      </c>
      <c r="H496" s="18"/>
      <c r="I496" s="18"/>
      <c r="J496" s="18"/>
      <c r="K496" s="53">
        <f t="shared" ref="K496:K503" si="35">SUM(F496:J496)</f>
        <v>2005600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850000</v>
      </c>
      <c r="G497" s="18"/>
      <c r="H497" s="18"/>
      <c r="I497" s="18"/>
      <c r="J497" s="18"/>
      <c r="K497" s="53">
        <f t="shared" si="35"/>
        <v>850000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5095000</v>
      </c>
      <c r="G498" s="204">
        <v>2005600</v>
      </c>
      <c r="H498" s="204"/>
      <c r="I498" s="204"/>
      <c r="J498" s="204"/>
      <c r="K498" s="205">
        <f t="shared" si="35"/>
        <v>7100600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697746</v>
      </c>
      <c r="G499" s="18">
        <v>609035.56999999995</v>
      </c>
      <c r="H499" s="18"/>
      <c r="I499" s="18"/>
      <c r="J499" s="18"/>
      <c r="K499" s="53">
        <f t="shared" si="35"/>
        <v>1306781.5699999998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5792746</v>
      </c>
      <c r="G500" s="42">
        <f>SUM(G498:G499)</f>
        <v>2614635.5699999998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8407381.5700000003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850000</v>
      </c>
      <c r="G501" s="204">
        <v>135600</v>
      </c>
      <c r="H501" s="204"/>
      <c r="I501" s="204"/>
      <c r="J501" s="204"/>
      <c r="K501" s="205">
        <f t="shared" si="35"/>
        <v>985600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200729</v>
      </c>
      <c r="G502" s="18">
        <v>80290.06</v>
      </c>
      <c r="H502" s="18"/>
      <c r="I502" s="18"/>
      <c r="J502" s="18"/>
      <c r="K502" s="53">
        <f t="shared" si="35"/>
        <v>281019.06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1050729</v>
      </c>
      <c r="G503" s="42">
        <f>SUM(G501:G502)</f>
        <v>215890.06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1266619.06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625933.56999999995</v>
      </c>
      <c r="G521" s="18">
        <v>706122.29</v>
      </c>
      <c r="H521" s="18">
        <v>170315.49</v>
      </c>
      <c r="I521" s="18">
        <v>804.88</v>
      </c>
      <c r="J521" s="18">
        <v>6300</v>
      </c>
      <c r="K521" s="18"/>
      <c r="L521" s="88">
        <f>SUM(F521:K521)</f>
        <v>1509476.2299999997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582177.99</v>
      </c>
      <c r="G522" s="18">
        <v>555305.82999999996</v>
      </c>
      <c r="H522" s="18">
        <v>284699.78000000003</v>
      </c>
      <c r="I522" s="18">
        <v>1372.08</v>
      </c>
      <c r="J522" s="18">
        <v>4030.99</v>
      </c>
      <c r="K522" s="18"/>
      <c r="L522" s="88">
        <f>SUM(F522:K522)</f>
        <v>1427586.67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521889.2</v>
      </c>
      <c r="G523" s="18">
        <v>320042.98</v>
      </c>
      <c r="H523" s="18">
        <v>396655.22</v>
      </c>
      <c r="I523" s="18">
        <v>1378.23</v>
      </c>
      <c r="J523" s="18">
        <v>469.26</v>
      </c>
      <c r="K523" s="18"/>
      <c r="L523" s="88">
        <f>SUM(F523:K523)</f>
        <v>1240434.8899999999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1730000.76</v>
      </c>
      <c r="G524" s="108">
        <f t="shared" ref="G524:L524" si="36">SUM(G521:G523)</f>
        <v>1581471.1</v>
      </c>
      <c r="H524" s="108">
        <f t="shared" si="36"/>
        <v>851670.49</v>
      </c>
      <c r="I524" s="108">
        <f t="shared" si="36"/>
        <v>3555.19</v>
      </c>
      <c r="J524" s="108">
        <f t="shared" si="36"/>
        <v>10800.25</v>
      </c>
      <c r="K524" s="108">
        <f t="shared" si="36"/>
        <v>0</v>
      </c>
      <c r="L524" s="89">
        <f t="shared" si="36"/>
        <v>4177497.7899999991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121542.75</v>
      </c>
      <c r="I526" s="18">
        <v>767.95</v>
      </c>
      <c r="J526" s="18"/>
      <c r="K526" s="18"/>
      <c r="L526" s="88">
        <f>SUM(F526:K526)</f>
        <v>122310.7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>
        <v>55964.25</v>
      </c>
      <c r="I527" s="18">
        <v>112.53</v>
      </c>
      <c r="J527" s="18"/>
      <c r="K527" s="18"/>
      <c r="L527" s="88">
        <f>SUM(F527:K527)</f>
        <v>56076.78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84608</v>
      </c>
      <c r="I528" s="18"/>
      <c r="J528" s="18"/>
      <c r="K528" s="18"/>
      <c r="L528" s="88">
        <f>SUM(F528:K528)</f>
        <v>84608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262115</v>
      </c>
      <c r="I529" s="89">
        <f t="shared" si="37"/>
        <v>880.48</v>
      </c>
      <c r="J529" s="89">
        <f t="shared" si="37"/>
        <v>0</v>
      </c>
      <c r="K529" s="89">
        <f t="shared" si="37"/>
        <v>0</v>
      </c>
      <c r="L529" s="89">
        <f t="shared" si="37"/>
        <v>262995.48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33930</v>
      </c>
      <c r="G531" s="18">
        <v>19106.009999999998</v>
      </c>
      <c r="H531" s="18"/>
      <c r="I531" s="18"/>
      <c r="J531" s="18"/>
      <c r="K531" s="18"/>
      <c r="L531" s="88">
        <f>SUM(F531:K531)</f>
        <v>53036.009999999995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52650</v>
      </c>
      <c r="G532" s="18">
        <v>19106.009999999998</v>
      </c>
      <c r="H532" s="18"/>
      <c r="I532" s="18"/>
      <c r="J532" s="18"/>
      <c r="K532" s="18"/>
      <c r="L532" s="88">
        <f>SUM(F532:K532)</f>
        <v>71756.009999999995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66465</v>
      </c>
      <c r="G533" s="18">
        <v>19106</v>
      </c>
      <c r="H533" s="18"/>
      <c r="I533" s="18"/>
      <c r="J533" s="18"/>
      <c r="K533" s="18"/>
      <c r="L533" s="88">
        <f>SUM(F533:K533)</f>
        <v>85571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153045</v>
      </c>
      <c r="G534" s="89">
        <f t="shared" ref="G534:L534" si="38">SUM(G531:G533)</f>
        <v>57318.02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210363.02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764.4</v>
      </c>
      <c r="I536" s="18"/>
      <c r="J536" s="18"/>
      <c r="K536" s="18"/>
      <c r="L536" s="88">
        <f>SUM(F536:K536)</f>
        <v>764.4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764.4</v>
      </c>
      <c r="I537" s="18"/>
      <c r="J537" s="18"/>
      <c r="K537" s="18"/>
      <c r="L537" s="88">
        <f>SUM(F537:K537)</f>
        <v>764.4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764.4</v>
      </c>
      <c r="I538" s="18"/>
      <c r="J538" s="18"/>
      <c r="K538" s="18"/>
      <c r="L538" s="88">
        <f>SUM(F538:K538)</f>
        <v>764.4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2293.1999999999998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2293.1999999999998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24558.959999999999</v>
      </c>
      <c r="I541" s="18"/>
      <c r="J541" s="18"/>
      <c r="K541" s="18"/>
      <c r="L541" s="88">
        <f>SUM(F541:K541)</f>
        <v>24558.959999999999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20620.77</v>
      </c>
      <c r="I542" s="18"/>
      <c r="J542" s="18"/>
      <c r="K542" s="18"/>
      <c r="L542" s="88">
        <f>SUM(F542:K542)</f>
        <v>20620.77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38266.57</v>
      </c>
      <c r="I543" s="18"/>
      <c r="J543" s="18"/>
      <c r="K543" s="18"/>
      <c r="L543" s="88">
        <f>SUM(F543:K543)</f>
        <v>38266.57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83446.299999999988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83446.299999999988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1883045.76</v>
      </c>
      <c r="G545" s="89">
        <f t="shared" ref="G545:L545" si="41">G524+G529+G534+G539+G544</f>
        <v>1638789.1200000001</v>
      </c>
      <c r="H545" s="89">
        <f t="shared" si="41"/>
        <v>1199524.99</v>
      </c>
      <c r="I545" s="89">
        <f t="shared" si="41"/>
        <v>4435.67</v>
      </c>
      <c r="J545" s="89">
        <f t="shared" si="41"/>
        <v>10800.25</v>
      </c>
      <c r="K545" s="89">
        <f t="shared" si="41"/>
        <v>0</v>
      </c>
      <c r="L545" s="89">
        <f t="shared" si="41"/>
        <v>4736595.7899999991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1509476.2299999997</v>
      </c>
      <c r="G549" s="87">
        <f>L526</f>
        <v>122310.7</v>
      </c>
      <c r="H549" s="87">
        <f>L531</f>
        <v>53036.009999999995</v>
      </c>
      <c r="I549" s="87">
        <f>L536</f>
        <v>764.4</v>
      </c>
      <c r="J549" s="87">
        <f>L541</f>
        <v>24558.959999999999</v>
      </c>
      <c r="K549" s="87">
        <f>SUM(F549:J549)</f>
        <v>1710146.2999999996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1427586.67</v>
      </c>
      <c r="G550" s="87">
        <f>L527</f>
        <v>56076.78</v>
      </c>
      <c r="H550" s="87">
        <f>L532</f>
        <v>71756.009999999995</v>
      </c>
      <c r="I550" s="87">
        <f>L537</f>
        <v>764.4</v>
      </c>
      <c r="J550" s="87">
        <f>L542</f>
        <v>20620.77</v>
      </c>
      <c r="K550" s="87">
        <f>SUM(F550:J550)</f>
        <v>1576804.63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1240434.8899999999</v>
      </c>
      <c r="G551" s="87">
        <f>L528</f>
        <v>84608</v>
      </c>
      <c r="H551" s="87">
        <f>L533</f>
        <v>85571</v>
      </c>
      <c r="I551" s="87">
        <f>L538</f>
        <v>764.4</v>
      </c>
      <c r="J551" s="87">
        <f>L543</f>
        <v>38266.57</v>
      </c>
      <c r="K551" s="87">
        <f>SUM(F551:J551)</f>
        <v>1449644.8599999999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4177497.7899999991</v>
      </c>
      <c r="G552" s="89">
        <f t="shared" si="42"/>
        <v>262995.48</v>
      </c>
      <c r="H552" s="89">
        <f t="shared" si="42"/>
        <v>210363.02</v>
      </c>
      <c r="I552" s="89">
        <f t="shared" si="42"/>
        <v>2293.1999999999998</v>
      </c>
      <c r="J552" s="89">
        <f t="shared" si="42"/>
        <v>83446.299999999988</v>
      </c>
      <c r="K552" s="89">
        <f t="shared" si="42"/>
        <v>4736595.7899999991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33812.83</v>
      </c>
      <c r="G583" s="18">
        <v>43808.89</v>
      </c>
      <c r="H583" s="18">
        <v>141483.47</v>
      </c>
      <c r="I583" s="87">
        <f t="shared" si="47"/>
        <v>219105.19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166770.20000000001</v>
      </c>
      <c r="I584" s="87">
        <f t="shared" si="47"/>
        <v>166770.20000000001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115670.28</v>
      </c>
      <c r="I591" s="18">
        <v>115670.28</v>
      </c>
      <c r="J591" s="18">
        <v>160440.06</v>
      </c>
      <c r="K591" s="104">
        <f t="shared" ref="K591:K597" si="48">SUM(H591:J591)</f>
        <v>391780.62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21011.919999999998</v>
      </c>
      <c r="I592" s="4">
        <v>20620.77</v>
      </c>
      <c r="J592" s="18">
        <v>38266.57</v>
      </c>
      <c r="K592" s="104">
        <f>SUM(H592:J592)</f>
        <v>79899.260000000009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4"/>
      <c r="J593" s="18">
        <v>9354.4</v>
      </c>
      <c r="K593" s="104">
        <f>SUM(H593:J593)</f>
        <v>9354.4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4">
        <v>13744.18</v>
      </c>
      <c r="J594" s="18">
        <v>67016.59</v>
      </c>
      <c r="K594" s="104">
        <f>SUM(H594:J594)</f>
        <v>80760.76999999999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12140</v>
      </c>
      <c r="I595" s="4">
        <v>17900</v>
      </c>
      <c r="J595" s="18">
        <v>7935.74</v>
      </c>
      <c r="K595" s="104">
        <f>SUM(H595:J595)</f>
        <v>37975.74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148822.20000000001</v>
      </c>
      <c r="I598" s="108">
        <f>SUM(I591:I597)</f>
        <v>167935.22999999998</v>
      </c>
      <c r="J598" s="108">
        <f>SUM(J591:J597)</f>
        <v>283013.36</v>
      </c>
      <c r="K598" s="108">
        <f>SUM(K591:K597)</f>
        <v>599770.79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56498.8</v>
      </c>
      <c r="I604" s="18">
        <v>42252.28</v>
      </c>
      <c r="J604" s="18">
        <v>85866.49</v>
      </c>
      <c r="K604" s="104">
        <f>SUM(H604:J604)</f>
        <v>184617.57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56498.8</v>
      </c>
      <c r="I605" s="108">
        <f>SUM(I602:I604)</f>
        <v>42252.28</v>
      </c>
      <c r="J605" s="108">
        <f>SUM(J602:J604)</f>
        <v>85866.49</v>
      </c>
      <c r="K605" s="108">
        <f>SUM(K602:K604)</f>
        <v>184617.57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27327.33</v>
      </c>
      <c r="G611" s="18">
        <v>5738.74</v>
      </c>
      <c r="H611" s="18"/>
      <c r="I611" s="18">
        <v>12297.74</v>
      </c>
      <c r="J611" s="18"/>
      <c r="K611" s="18"/>
      <c r="L611" s="88">
        <f>SUM(F611:K611)</f>
        <v>45363.81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10270</v>
      </c>
      <c r="G612" s="18">
        <v>2156.6999999999998</v>
      </c>
      <c r="H612" s="18"/>
      <c r="I612" s="18">
        <v>467</v>
      </c>
      <c r="J612" s="18"/>
      <c r="K612" s="18"/>
      <c r="L612" s="88">
        <f>SUM(F612:K612)</f>
        <v>12893.7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14873.84</v>
      </c>
      <c r="G613" s="18">
        <v>3123.51</v>
      </c>
      <c r="H613" s="18"/>
      <c r="I613" s="18"/>
      <c r="J613" s="18"/>
      <c r="K613" s="18"/>
      <c r="L613" s="88">
        <f>SUM(F613:K613)</f>
        <v>17997.349999999999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52471.17</v>
      </c>
      <c r="G614" s="108">
        <f t="shared" si="49"/>
        <v>11018.95</v>
      </c>
      <c r="H614" s="108">
        <f t="shared" si="49"/>
        <v>0</v>
      </c>
      <c r="I614" s="108">
        <f t="shared" si="49"/>
        <v>12764.74</v>
      </c>
      <c r="J614" s="108">
        <f t="shared" si="49"/>
        <v>0</v>
      </c>
      <c r="K614" s="108">
        <f t="shared" si="49"/>
        <v>0</v>
      </c>
      <c r="L614" s="89">
        <f t="shared" si="49"/>
        <v>76254.859999999986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4372727.75</v>
      </c>
      <c r="H617" s="109">
        <f>SUM(F52)</f>
        <v>4372727.75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91654.19</v>
      </c>
      <c r="H618" s="109">
        <f>SUM(G52)</f>
        <v>91654.19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84244.7</v>
      </c>
      <c r="H619" s="109">
        <f>SUM(H52)</f>
        <v>84244.7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1135387.19</v>
      </c>
      <c r="H620" s="109">
        <f>SUM(I52)</f>
        <v>1135387.19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200343.69</v>
      </c>
      <c r="H621" s="109">
        <f>SUM(J52)</f>
        <v>200343.69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1793140.6</v>
      </c>
      <c r="H622" s="109">
        <f>F476</f>
        <v>1793140.5999999978</v>
      </c>
      <c r="I622" s="121" t="s">
        <v>101</v>
      </c>
      <c r="J622" s="109">
        <f t="shared" ref="J622:J655" si="50">G622-H622</f>
        <v>2.3283064365386963E-9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77784.84</v>
      </c>
      <c r="H623" s="109">
        <f>G476</f>
        <v>77784.839999999909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1135387.19</v>
      </c>
      <c r="H625" s="109">
        <f>I476</f>
        <v>1135387.19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200343.69</v>
      </c>
      <c r="H626" s="109">
        <f>J476</f>
        <v>200343.69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23039185.32</v>
      </c>
      <c r="H627" s="104">
        <f>SUM(F468)</f>
        <v>23039185.32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444393.73</v>
      </c>
      <c r="H628" s="104">
        <f>SUM(G468)</f>
        <v>444393.73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460234.17000000004</v>
      </c>
      <c r="H629" s="104">
        <f>SUM(H468)</f>
        <v>460234.17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2242646</v>
      </c>
      <c r="H630" s="104">
        <f>SUM(I468)</f>
        <v>2242646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9173.0299999999988</v>
      </c>
      <c r="H631" s="104">
        <f>SUM(J468)</f>
        <v>9173.0300000000007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23030354.440000001</v>
      </c>
      <c r="H632" s="104">
        <f>SUM(F472)</f>
        <v>23030354.440000001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460234.17000000004</v>
      </c>
      <c r="H633" s="104">
        <f>SUM(H472)</f>
        <v>460234.17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217122.66999999998</v>
      </c>
      <c r="H634" s="104">
        <f>I369</f>
        <v>217122.66999999998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474308.08999999997</v>
      </c>
      <c r="H635" s="104">
        <f>SUM(G472)</f>
        <v>474308.09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1107258.81</v>
      </c>
      <c r="H636" s="104">
        <f>SUM(I472)</f>
        <v>1107258.81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9173.0300000000007</v>
      </c>
      <c r="H637" s="164">
        <f>SUM(J468)</f>
        <v>9173.0300000000007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15590.43</v>
      </c>
      <c r="H639" s="104">
        <f>SUM(F461)</f>
        <v>15590.43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184753.26</v>
      </c>
      <c r="H640" s="104">
        <f>SUM(G461)</f>
        <v>184753.26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200343.69</v>
      </c>
      <c r="H642" s="104">
        <f>SUM(I461)</f>
        <v>200343.69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947.31</v>
      </c>
      <c r="H644" s="104">
        <f>H408</f>
        <v>947.31000000000006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9173.0299999999988</v>
      </c>
      <c r="H646" s="104">
        <f>L408</f>
        <v>9173.0300000000007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599770.79</v>
      </c>
      <c r="H647" s="104">
        <f>L208+L226+L244</f>
        <v>599770.79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184617.57</v>
      </c>
      <c r="H648" s="104">
        <f>(J257+J338)-(J255+J336)</f>
        <v>184617.56999999998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148822.20000000001</v>
      </c>
      <c r="H649" s="104">
        <f>H598</f>
        <v>148822.20000000001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167935.23</v>
      </c>
      <c r="H650" s="104">
        <f>I598</f>
        <v>167935.22999999998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283013.36</v>
      </c>
      <c r="H651" s="104">
        <f>J598</f>
        <v>283013.36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6908892.8200000003</v>
      </c>
      <c r="G660" s="19">
        <f>(L229+L309+L359)</f>
        <v>6367316.9600000018</v>
      </c>
      <c r="H660" s="19">
        <f>(L247+L328+L360)</f>
        <v>9551079.1599999983</v>
      </c>
      <c r="I660" s="19">
        <f>SUM(F660:H660)</f>
        <v>22827288.939999998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77586.802255848103</v>
      </c>
      <c r="G661" s="19">
        <f>(L359/IF(SUM(L358:L360)=0,1,SUM(L358:L360))*(SUM(G97:G110)))</f>
        <v>89774.246211642749</v>
      </c>
      <c r="H661" s="19">
        <f>(L360/IF(SUM(L358:L360)=0,1,SUM(L358:L360))*(SUM(G97:G110)))</f>
        <v>133662.65153250919</v>
      </c>
      <c r="I661" s="19">
        <f>SUM(F661:H661)</f>
        <v>301023.70000000007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156356.59000000003</v>
      </c>
      <c r="G662" s="19">
        <f>(L226+L306)-(J226+J306)</f>
        <v>167935.23</v>
      </c>
      <c r="H662" s="19">
        <f>(L244+L325)-(J244+J325)</f>
        <v>283013.36</v>
      </c>
      <c r="I662" s="19">
        <f>SUM(F662:H662)</f>
        <v>607305.18000000005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135675.44</v>
      </c>
      <c r="G663" s="199">
        <f>SUM(G575:G587)+SUM(I602:I604)+L612</f>
        <v>98954.87</v>
      </c>
      <c r="H663" s="199">
        <f>SUM(H575:H587)+SUM(J602:J604)+L613</f>
        <v>412117.51</v>
      </c>
      <c r="I663" s="19">
        <f>SUM(F663:H663)</f>
        <v>646747.82000000007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6539273.9877441525</v>
      </c>
      <c r="G664" s="19">
        <f>G660-SUM(G661:G663)</f>
        <v>6010652.6137883589</v>
      </c>
      <c r="H664" s="19">
        <f>H660-SUM(H661:H663)</f>
        <v>8722285.6384674888</v>
      </c>
      <c r="I664" s="19">
        <f>I660-SUM(I661:I663)</f>
        <v>21272212.239999998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343.25</v>
      </c>
      <c r="G665" s="248">
        <v>337.9</v>
      </c>
      <c r="H665" s="248">
        <v>487.25</v>
      </c>
      <c r="I665" s="19">
        <f>SUM(F665:H665)</f>
        <v>1168.4000000000001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19051.05</v>
      </c>
      <c r="G667" s="19">
        <f>ROUND(G664/G665,2)</f>
        <v>17788.259999999998</v>
      </c>
      <c r="H667" s="19">
        <f>ROUND(H664/H665,2)</f>
        <v>17901.05</v>
      </c>
      <c r="I667" s="19">
        <f>ROUND(I664/I665,2)</f>
        <v>18206.28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-24.89</v>
      </c>
      <c r="I670" s="19">
        <f>SUM(F670:H670)</f>
        <v>-24.89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19051.05</v>
      </c>
      <c r="G672" s="19">
        <f>ROUND((G664+G669)/(G665+G670),2)</f>
        <v>17788.259999999998</v>
      </c>
      <c r="H672" s="19">
        <f>ROUND((H664+H669)/(H665+H670),2)</f>
        <v>18864.71</v>
      </c>
      <c r="I672" s="19">
        <f>ROUND((I664+I669)/(I665+I670),2)</f>
        <v>18602.560000000001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22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Gilford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6266089.4100000001</v>
      </c>
      <c r="C9" s="229">
        <f>'DOE25'!G197+'DOE25'!G215+'DOE25'!G233+'DOE25'!G276+'DOE25'!G295+'DOE25'!G314</f>
        <v>3322043.58</v>
      </c>
    </row>
    <row r="10" spans="1:3" x14ac:dyDescent="0.2">
      <c r="A10" t="s">
        <v>778</v>
      </c>
      <c r="B10" s="240">
        <v>5824787.5300000003</v>
      </c>
      <c r="C10" s="240">
        <v>2795898.02</v>
      </c>
    </row>
    <row r="11" spans="1:3" x14ac:dyDescent="0.2">
      <c r="A11" t="s">
        <v>779</v>
      </c>
      <c r="B11" s="240">
        <v>327282.62</v>
      </c>
      <c r="C11" s="240">
        <v>517024.02</v>
      </c>
    </row>
    <row r="12" spans="1:3" x14ac:dyDescent="0.2">
      <c r="A12" t="s">
        <v>780</v>
      </c>
      <c r="B12" s="240">
        <v>114019.26</v>
      </c>
      <c r="C12" s="240">
        <v>9121.5400000000009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6266089.4100000001</v>
      </c>
      <c r="C13" s="231">
        <f>SUM(C10:C12)</f>
        <v>3322043.58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1730000.76</v>
      </c>
      <c r="C18" s="229">
        <f>'DOE25'!G198+'DOE25'!G216+'DOE25'!G234+'DOE25'!G277+'DOE25'!G296+'DOE25'!G315</f>
        <v>1581471.0999999999</v>
      </c>
    </row>
    <row r="19" spans="1:3" x14ac:dyDescent="0.2">
      <c r="A19" t="s">
        <v>778</v>
      </c>
      <c r="B19" s="240">
        <v>742005.9</v>
      </c>
      <c r="C19" s="240">
        <v>356162.84</v>
      </c>
    </row>
    <row r="20" spans="1:3" x14ac:dyDescent="0.2">
      <c r="A20" t="s">
        <v>779</v>
      </c>
      <c r="B20" s="240">
        <v>933658.99</v>
      </c>
      <c r="C20" s="240">
        <v>1220961.3899999999</v>
      </c>
    </row>
    <row r="21" spans="1:3" x14ac:dyDescent="0.2">
      <c r="A21" t="s">
        <v>780</v>
      </c>
      <c r="B21" s="240">
        <v>54335.87</v>
      </c>
      <c r="C21" s="240">
        <v>4346.87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1730000.7600000002</v>
      </c>
      <c r="C22" s="231">
        <f>SUM(C19:C21)</f>
        <v>1581471.1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288092.11</v>
      </c>
      <c r="C36" s="235">
        <f>'DOE25'!G200+'DOE25'!G218+'DOE25'!G236+'DOE25'!G279+'DOE25'!G298+'DOE25'!G317</f>
        <v>161020.84</v>
      </c>
    </row>
    <row r="37" spans="1:3" x14ac:dyDescent="0.2">
      <c r="A37" t="s">
        <v>778</v>
      </c>
      <c r="B37" s="240">
        <v>44872.65</v>
      </c>
      <c r="C37" s="240">
        <v>21538.880000000001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243219.46</v>
      </c>
      <c r="C39" s="240">
        <v>139481.96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288092.11</v>
      </c>
      <c r="C40" s="231">
        <f>SUM(C37:C39)</f>
        <v>161020.84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F37" sqref="F3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Gilford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14564987.91</v>
      </c>
      <c r="D5" s="20">
        <f>SUM('DOE25'!L197:L200)+SUM('DOE25'!L215:L218)+SUM('DOE25'!L233:L236)-F5-G5</f>
        <v>14526512.6</v>
      </c>
      <c r="E5" s="243"/>
      <c r="F5" s="255">
        <f>SUM('DOE25'!J197:J200)+SUM('DOE25'!J215:J218)+SUM('DOE25'!J233:J236)</f>
        <v>38475.31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1125134.23</v>
      </c>
      <c r="D6" s="20">
        <f>'DOE25'!L202+'DOE25'!L220+'DOE25'!L238-F6-G6</f>
        <v>1124872.8400000001</v>
      </c>
      <c r="E6" s="243"/>
      <c r="F6" s="255">
        <f>'DOE25'!J202+'DOE25'!J220+'DOE25'!J238</f>
        <v>261.39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982954.84000000008</v>
      </c>
      <c r="D7" s="20">
        <f>'DOE25'!L203+'DOE25'!L221+'DOE25'!L239-F7-G7</f>
        <v>865351.78</v>
      </c>
      <c r="E7" s="243"/>
      <c r="F7" s="255">
        <f>'DOE25'!J203+'DOE25'!J221+'DOE25'!J239</f>
        <v>117603.06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89580.450000000012</v>
      </c>
      <c r="D8" s="243"/>
      <c r="E8" s="20">
        <f>'DOE25'!L204+'DOE25'!L222+'DOE25'!L240-F8-G8-D9-D11</f>
        <v>89580.450000000012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31816.98</v>
      </c>
      <c r="D9" s="244">
        <v>31816.98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16250</v>
      </c>
      <c r="D10" s="243"/>
      <c r="E10" s="244">
        <v>16250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235805</v>
      </c>
      <c r="D11" s="244">
        <v>235805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1431479.79</v>
      </c>
      <c r="D12" s="20">
        <f>'DOE25'!L205+'DOE25'!L223+'DOE25'!L241-F12-G12</f>
        <v>1403310.16</v>
      </c>
      <c r="E12" s="243"/>
      <c r="F12" s="255">
        <f>'DOE25'!J205+'DOE25'!J223+'DOE25'!J241</f>
        <v>24585.09</v>
      </c>
      <c r="G12" s="53">
        <f>'DOE25'!K205+'DOE25'!K223+'DOE25'!K241</f>
        <v>3584.54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436258.85</v>
      </c>
      <c r="D13" s="243"/>
      <c r="E13" s="20">
        <f>'DOE25'!L206+'DOE25'!L224+'DOE25'!L242-F13-G13</f>
        <v>430827.33999999997</v>
      </c>
      <c r="F13" s="255">
        <f>'DOE25'!J206+'DOE25'!J224+'DOE25'!J242</f>
        <v>0</v>
      </c>
      <c r="G13" s="53">
        <f>'DOE25'!K206+'DOE25'!K224+'DOE25'!K242</f>
        <v>5431.51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2394957.84</v>
      </c>
      <c r="D14" s="20">
        <f>'DOE25'!L207+'DOE25'!L225+'DOE25'!L243-F14-G14</f>
        <v>2391265.1199999996</v>
      </c>
      <c r="E14" s="243"/>
      <c r="F14" s="255">
        <f>'DOE25'!J207+'DOE25'!J225+'DOE25'!J243</f>
        <v>3692.72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599770.79</v>
      </c>
      <c r="D15" s="20">
        <f>'DOE25'!L208+'DOE25'!L226+'DOE25'!L244-F15-G15</f>
        <v>599770.79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1137607.76</v>
      </c>
      <c r="D25" s="243"/>
      <c r="E25" s="243"/>
      <c r="F25" s="258"/>
      <c r="G25" s="256"/>
      <c r="H25" s="257">
        <f>'DOE25'!L260+'DOE25'!L261+'DOE25'!L341+'DOE25'!L342</f>
        <v>1137607.76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277070.83999999997</v>
      </c>
      <c r="D29" s="20">
        <f>'DOE25'!L358+'DOE25'!L359+'DOE25'!L360-'DOE25'!I367-F29-G29</f>
        <v>277070.83999999997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460234.17000000004</v>
      </c>
      <c r="D31" s="20">
        <f>'DOE25'!L290+'DOE25'!L309+'DOE25'!L328+'DOE25'!L333+'DOE25'!L334+'DOE25'!L335-F31-G31</f>
        <v>460234.17000000004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21916010.280000001</v>
      </c>
      <c r="E33" s="246">
        <f>SUM(E5:E31)</f>
        <v>536657.79</v>
      </c>
      <c r="F33" s="246">
        <f>SUM(F5:F31)</f>
        <v>184617.57</v>
      </c>
      <c r="G33" s="246">
        <f>SUM(G5:G31)</f>
        <v>9016.0499999999993</v>
      </c>
      <c r="H33" s="246">
        <f>SUM(H5:H31)</f>
        <v>1137607.76</v>
      </c>
    </row>
    <row r="35" spans="2:8" ht="12" thickBot="1" x14ac:dyDescent="0.25">
      <c r="B35" s="253" t="s">
        <v>846</v>
      </c>
      <c r="D35" s="254">
        <f>E33</f>
        <v>536657.79</v>
      </c>
      <c r="E35" s="249"/>
    </row>
    <row r="36" spans="2:8" ht="12" thickTop="1" x14ac:dyDescent="0.2">
      <c r="B36" t="s">
        <v>814</v>
      </c>
      <c r="D36" s="20">
        <f>D33</f>
        <v>21916010.280000001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51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Gilford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2964482.2</v>
      </c>
      <c r="D8" s="95">
        <f>'DOE25'!G9</f>
        <v>82564.34</v>
      </c>
      <c r="E8" s="95">
        <f>'DOE25'!H9</f>
        <v>84244.7</v>
      </c>
      <c r="F8" s="95">
        <f>'DOE25'!I9</f>
        <v>1135387.19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200343.69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84244.7</v>
      </c>
      <c r="D12" s="95">
        <f>'DOE25'!G13</f>
        <v>7559.19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1324000.8500000001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1530.66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4372727.75</v>
      </c>
      <c r="D18" s="41">
        <f>SUM(D8:D17)</f>
        <v>91654.19</v>
      </c>
      <c r="E18" s="41">
        <f>SUM(E8:E17)</f>
        <v>84244.7</v>
      </c>
      <c r="F18" s="41">
        <f>SUM(F8:F17)</f>
        <v>1135387.19</v>
      </c>
      <c r="G18" s="41">
        <f>SUM(G8:G17)</f>
        <v>200343.69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1488051.92</v>
      </c>
      <c r="D22" s="95">
        <f>'DOE25'!G23</f>
        <v>0</v>
      </c>
      <c r="E22" s="95">
        <f>'DOE25'!H23</f>
        <v>84244.7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1073915.23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17620</v>
      </c>
      <c r="D29" s="95">
        <f>'DOE25'!G30</f>
        <v>13869.35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2579587.15</v>
      </c>
      <c r="D31" s="41">
        <f>SUM(D21:D30)</f>
        <v>13869.35</v>
      </c>
      <c r="E31" s="41">
        <f>SUM(E21:E30)</f>
        <v>84244.7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200343.69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 t="e">
        <f>'DOE25'!#REF!</f>
        <v>#REF!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'DOE25'!I41</f>
        <v>1135387.19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167500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467617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77784.84</v>
      </c>
      <c r="E47" s="95">
        <f>'DOE25'!H48</f>
        <v>0</v>
      </c>
      <c r="F47" s="95" t="e">
        <f>'DOE25'!#REF!</f>
        <v>#REF!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1158023.6000000001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1793140.6</v>
      </c>
      <c r="D50" s="41">
        <f>SUM(D34:D49)</f>
        <v>77784.84</v>
      </c>
      <c r="E50" s="41">
        <f>SUM(E34:E49)</f>
        <v>0</v>
      </c>
      <c r="F50" s="41" t="e">
        <f>SUM(F34:F49)</f>
        <v>#REF!</v>
      </c>
      <c r="G50" s="41">
        <f>SUM(G34:G49)</f>
        <v>200343.69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4372727.75</v>
      </c>
      <c r="D51" s="41">
        <f>D50+D31</f>
        <v>91654.19</v>
      </c>
      <c r="E51" s="41">
        <f>E50+E31</f>
        <v>84244.7</v>
      </c>
      <c r="F51" s="41" t="e">
        <f>F50+F31</f>
        <v>#REF!</v>
      </c>
      <c r="G51" s="41">
        <f>G50+G31</f>
        <v>200343.69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14909005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3037991.0300000003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2953.37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947.31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301023.7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95235.15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8225.7199999999993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3136179.5500000003</v>
      </c>
      <c r="D62" s="130">
        <f>SUM(D57:D61)</f>
        <v>301023.7</v>
      </c>
      <c r="E62" s="130">
        <f>SUM(E57:E61)</f>
        <v>0</v>
      </c>
      <c r="F62" s="130">
        <f>SUM(F57:F61)</f>
        <v>0</v>
      </c>
      <c r="G62" s="130">
        <f>SUM(G57:G61)</f>
        <v>9173.0299999999988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18045184.550000001</v>
      </c>
      <c r="D63" s="22">
        <f>D56+D62</f>
        <v>301023.7</v>
      </c>
      <c r="E63" s="22">
        <f>E56+E62</f>
        <v>0</v>
      </c>
      <c r="F63" s="22">
        <f>F56+F62</f>
        <v>0</v>
      </c>
      <c r="G63" s="22">
        <f>G56+G62</f>
        <v>9173.0299999999988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810121.37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3795670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4605791.37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314593.78000000003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56672.2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9354.4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6361.81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380620.38000000006</v>
      </c>
      <c r="D78" s="130">
        <f>SUM(D72:D77)</f>
        <v>6361.81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4986411.75</v>
      </c>
      <c r="D81" s="130">
        <f>SUM(D79:D80)+D78+D70</f>
        <v>6361.81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249657.45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7589.02</v>
      </c>
      <c r="D88" s="95">
        <f>SUM('DOE25'!G153:G161)</f>
        <v>137008.22</v>
      </c>
      <c r="E88" s="95">
        <f>SUM('DOE25'!H153:H161)</f>
        <v>210576.72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7589.02</v>
      </c>
      <c r="D91" s="131">
        <f>SUM(D85:D90)</f>
        <v>137008.22</v>
      </c>
      <c r="E91" s="131">
        <f>SUM(E85:E90)</f>
        <v>460234.17000000004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2242646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2242646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23039185.32</v>
      </c>
      <c r="D104" s="86">
        <f>D63+D81+D91+D103</f>
        <v>444393.73</v>
      </c>
      <c r="E104" s="86">
        <f>E63+E81+E91+E103</f>
        <v>460234.17000000004</v>
      </c>
      <c r="F104" s="86">
        <f>F63+F81+F91+F103</f>
        <v>2242646</v>
      </c>
      <c r="G104" s="86">
        <f>G63+G81+G103</f>
        <v>9173.0299999999988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9754933.5999999996</v>
      </c>
      <c r="D109" s="24" t="s">
        <v>288</v>
      </c>
      <c r="E109" s="95">
        <f>('DOE25'!L276)+('DOE25'!L295)+('DOE25'!L314)</f>
        <v>181290.75000000003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4001815.3400000008</v>
      </c>
      <c r="D110" s="24" t="s">
        <v>288</v>
      </c>
      <c r="E110" s="95">
        <f>('DOE25'!L277)+('DOE25'!L296)+('DOE25'!L315)</f>
        <v>175682.45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166770.29999999999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641468.67000000004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14564987.910000002</v>
      </c>
      <c r="D115" s="86">
        <f>SUM(D109:D114)</f>
        <v>0</v>
      </c>
      <c r="E115" s="86">
        <f>SUM(E109:E114)</f>
        <v>356973.20000000007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1125134.23</v>
      </c>
      <c r="D118" s="24" t="s">
        <v>288</v>
      </c>
      <c r="E118" s="95">
        <f>+('DOE25'!L281)+('DOE25'!L300)+('DOE25'!L319)</f>
        <v>74025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982954.84000000008</v>
      </c>
      <c r="D119" s="24" t="s">
        <v>288</v>
      </c>
      <c r="E119" s="95">
        <f>+('DOE25'!L282)+('DOE25'!L301)+('DOE25'!L320)</f>
        <v>21701.58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357202.43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1431479.79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436258.85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2394957.84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599770.79</v>
      </c>
      <c r="D124" s="24" t="s">
        <v>288</v>
      </c>
      <c r="E124" s="95">
        <f>+('DOE25'!L287)+('DOE25'!L306)+('DOE25'!L325)</f>
        <v>7534.39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474308.08999999997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7327758.7700000005</v>
      </c>
      <c r="D128" s="86">
        <f>SUM(D118:D127)</f>
        <v>474308.08999999997</v>
      </c>
      <c r="E128" s="86">
        <f>SUM(E118:E127)</f>
        <v>103260.97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1107258.81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850000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287607.76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9173.0300000000007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-9173.0300000000007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1137607.76</v>
      </c>
      <c r="D144" s="141">
        <f>SUM(D130:D143)</f>
        <v>0</v>
      </c>
      <c r="E144" s="141">
        <f>SUM(E130:E143)</f>
        <v>0</v>
      </c>
      <c r="F144" s="141">
        <f>SUM(F130:F143)</f>
        <v>1107258.81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23030354.440000005</v>
      </c>
      <c r="D145" s="86">
        <f>(D115+D128+D144)</f>
        <v>474308.08999999997</v>
      </c>
      <c r="E145" s="86">
        <f>(E115+E128+E144)</f>
        <v>460234.17000000004</v>
      </c>
      <c r="F145" s="86">
        <f>(F115+F128+F144)</f>
        <v>1107258.81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08/02</v>
      </c>
      <c r="C152" s="152" t="str">
        <f>'DOE25'!G491</f>
        <v>8/16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08/22</v>
      </c>
      <c r="C153" s="152" t="str">
        <f>'DOE25'!G492</f>
        <v>8/31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16997033</v>
      </c>
      <c r="C154" s="137">
        <f>'DOE25'!G493</f>
        <v>2005600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4.45</v>
      </c>
      <c r="C155" s="137">
        <f>'DOE25'!G494</f>
        <v>2.16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5945000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5945000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2005600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2005600</v>
      </c>
    </row>
    <row r="158" spans="1:9" x14ac:dyDescent="0.2">
      <c r="A158" s="22" t="s">
        <v>34</v>
      </c>
      <c r="B158" s="137">
        <f>'DOE25'!F497</f>
        <v>850000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850000</v>
      </c>
    </row>
    <row r="159" spans="1:9" x14ac:dyDescent="0.2">
      <c r="A159" s="22" t="s">
        <v>35</v>
      </c>
      <c r="B159" s="137">
        <f>'DOE25'!F498</f>
        <v>5095000</v>
      </c>
      <c r="C159" s="137">
        <f>'DOE25'!G498</f>
        <v>2005600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7100600</v>
      </c>
    </row>
    <row r="160" spans="1:9" x14ac:dyDescent="0.2">
      <c r="A160" s="22" t="s">
        <v>36</v>
      </c>
      <c r="B160" s="137">
        <f>'DOE25'!F499</f>
        <v>697746</v>
      </c>
      <c r="C160" s="137">
        <f>'DOE25'!G499</f>
        <v>609035.56999999995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1306781.5699999998</v>
      </c>
    </row>
    <row r="161" spans="1:7" x14ac:dyDescent="0.2">
      <c r="A161" s="22" t="s">
        <v>37</v>
      </c>
      <c r="B161" s="137">
        <f>'DOE25'!F500</f>
        <v>5792746</v>
      </c>
      <c r="C161" s="137">
        <f>'DOE25'!G500</f>
        <v>2614635.5699999998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8407381.5700000003</v>
      </c>
    </row>
    <row r="162" spans="1:7" x14ac:dyDescent="0.2">
      <c r="A162" s="22" t="s">
        <v>38</v>
      </c>
      <c r="B162" s="137">
        <f>'DOE25'!F501</f>
        <v>850000</v>
      </c>
      <c r="C162" s="137">
        <f>'DOE25'!G501</f>
        <v>135600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985600</v>
      </c>
    </row>
    <row r="163" spans="1:7" x14ac:dyDescent="0.2">
      <c r="A163" s="22" t="s">
        <v>39</v>
      </c>
      <c r="B163" s="137">
        <f>'DOE25'!F502</f>
        <v>200729</v>
      </c>
      <c r="C163" s="137">
        <f>'DOE25'!G502</f>
        <v>80290.06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281019.06</v>
      </c>
    </row>
    <row r="164" spans="1:7" x14ac:dyDescent="0.2">
      <c r="A164" s="22" t="s">
        <v>246</v>
      </c>
      <c r="B164" s="137">
        <f>'DOE25'!F503</f>
        <v>1050729</v>
      </c>
      <c r="C164" s="137">
        <f>'DOE25'!G503</f>
        <v>215890.06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1266619.06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0"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Gilford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19051</v>
      </c>
    </row>
    <row r="5" spans="1:4" x14ac:dyDescent="0.2">
      <c r="B5" t="s">
        <v>703</v>
      </c>
      <c r="C5" s="179">
        <f>IF('DOE25'!G665+'DOE25'!G670=0,0,ROUND('DOE25'!G672,0))</f>
        <v>17788</v>
      </c>
    </row>
    <row r="6" spans="1:4" x14ac:dyDescent="0.2">
      <c r="B6" t="s">
        <v>62</v>
      </c>
      <c r="C6" s="179">
        <f>IF('DOE25'!H665+'DOE25'!H670=0,0,ROUND('DOE25'!H672,0))</f>
        <v>18865</v>
      </c>
    </row>
    <row r="7" spans="1:4" x14ac:dyDescent="0.2">
      <c r="B7" t="s">
        <v>704</v>
      </c>
      <c r="C7" s="179">
        <f>IF('DOE25'!I665+'DOE25'!I670=0,0,ROUND('DOE25'!I672,0))</f>
        <v>18603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9936224</v>
      </c>
      <c r="D10" s="182">
        <f>ROUND((C10/$C$28)*100,1)</f>
        <v>43.6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4177498</v>
      </c>
      <c r="D11" s="182">
        <f>ROUND((C11/$C$28)*100,1)</f>
        <v>18.3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166770</v>
      </c>
      <c r="D12" s="182">
        <f>ROUND((C12/$C$28)*100,1)</f>
        <v>0.7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641469</v>
      </c>
      <c r="D13" s="182">
        <f>ROUND((C13/$C$28)*100,1)</f>
        <v>2.8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1199159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1004656</v>
      </c>
      <c r="D16" s="182">
        <f t="shared" si="0"/>
        <v>4.4000000000000004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357202</v>
      </c>
      <c r="D17" s="182">
        <f t="shared" si="0"/>
        <v>1.6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1431480</v>
      </c>
      <c r="D18" s="182">
        <f t="shared" si="0"/>
        <v>6.3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436259</v>
      </c>
      <c r="D19" s="182">
        <f t="shared" si="0"/>
        <v>1.9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2394958</v>
      </c>
      <c r="D20" s="182">
        <f t="shared" si="0"/>
        <v>10.5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607305</v>
      </c>
      <c r="D21" s="182">
        <f t="shared" si="0"/>
        <v>2.7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287608</v>
      </c>
      <c r="D25" s="182">
        <f t="shared" si="0"/>
        <v>1.3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173284.3</v>
      </c>
      <c r="D27" s="182">
        <f t="shared" si="0"/>
        <v>0.8</v>
      </c>
    </row>
    <row r="28" spans="1:4" x14ac:dyDescent="0.2">
      <c r="B28" s="187" t="s">
        <v>722</v>
      </c>
      <c r="C28" s="180">
        <f>SUM(C10:C27)</f>
        <v>22813872.300000001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1107259</v>
      </c>
    </row>
    <row r="30" spans="1:4" x14ac:dyDescent="0.2">
      <c r="B30" s="187" t="s">
        <v>728</v>
      </c>
      <c r="C30" s="180">
        <f>SUM(C28:C29)</f>
        <v>23921131.300000001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850000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14909005</v>
      </c>
      <c r="D35" s="182">
        <f t="shared" ref="D35:D40" si="1">ROUND((C35/$C$41)*100,1)</f>
        <v>63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3145352.5800000019</v>
      </c>
      <c r="D36" s="182">
        <f t="shared" si="1"/>
        <v>13.3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4605791</v>
      </c>
      <c r="D37" s="182">
        <f t="shared" si="1"/>
        <v>19.5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386982</v>
      </c>
      <c r="D38" s="182">
        <f t="shared" si="1"/>
        <v>1.6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604831</v>
      </c>
      <c r="D39" s="182">
        <f t="shared" si="1"/>
        <v>2.6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23651961.580000002</v>
      </c>
      <c r="D41" s="184">
        <f>SUM(D35:D40)</f>
        <v>99.999999999999986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2242646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Gilford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2017-09-14T21:59:11Z</cp:lastPrinted>
  <dcterms:created xsi:type="dcterms:W3CDTF">1997-12-04T19:04:30Z</dcterms:created>
  <dcterms:modified xsi:type="dcterms:W3CDTF">2017-11-29T17:22:19Z</dcterms:modified>
</cp:coreProperties>
</file>