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4" i="1" l="1"/>
  <c r="H234" i="1"/>
  <c r="H204" i="1" l="1"/>
  <c r="H240" i="1"/>
  <c r="H238" i="1"/>
  <c r="H277" i="1"/>
  <c r="F160" i="1"/>
  <c r="H198" i="1"/>
  <c r="I240" i="1"/>
  <c r="I204" i="1"/>
  <c r="H20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7" i="10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D6" i="13" s="1"/>
  <c r="C6" i="13" s="1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C18" i="10" s="1"/>
  <c r="L241" i="1"/>
  <c r="F14" i="13"/>
  <c r="G14" i="13"/>
  <c r="L207" i="1"/>
  <c r="C123" i="2" s="1"/>
  <c r="L225" i="1"/>
  <c r="L243" i="1"/>
  <c r="F15" i="13"/>
  <c r="G15" i="13"/>
  <c r="D15" i="13" s="1"/>
  <c r="C15" i="13" s="1"/>
  <c r="L208" i="1"/>
  <c r="L226" i="1"/>
  <c r="L244" i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L283" i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9" i="1" s="1"/>
  <c r="H162" i="1"/>
  <c r="I147" i="1"/>
  <c r="I162" i="1"/>
  <c r="C11" i="10"/>
  <c r="C12" i="10"/>
  <c r="C15" i="10"/>
  <c r="C16" i="10"/>
  <c r="C19" i="10"/>
  <c r="C20" i="10"/>
  <c r="C21" i="10"/>
  <c r="L250" i="1"/>
  <c r="L332" i="1"/>
  <c r="L254" i="1"/>
  <c r="C124" i="2" s="1"/>
  <c r="C25" i="10"/>
  <c r="L268" i="1"/>
  <c r="L269" i="1"/>
  <c r="L349" i="1"/>
  <c r="E142" i="2" s="1"/>
  <c r="L350" i="1"/>
  <c r="I665" i="1"/>
  <c r="I670" i="1"/>
  <c r="L229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K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C57" i="2"/>
  <c r="E57" i="2"/>
  <c r="E62" i="2" s="1"/>
  <c r="E63" i="2" s="1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81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1" i="2"/>
  <c r="E111" i="2"/>
  <c r="C112" i="2"/>
  <c r="E112" i="2"/>
  <c r="C113" i="2"/>
  <c r="E113" i="2"/>
  <c r="E114" i="2"/>
  <c r="D115" i="2"/>
  <c r="F115" i="2"/>
  <c r="G115" i="2"/>
  <c r="C118" i="2"/>
  <c r="E118" i="2"/>
  <c r="E119" i="2"/>
  <c r="E120" i="2"/>
  <c r="E128" i="2" s="1"/>
  <c r="C122" i="2"/>
  <c r="E122" i="2"/>
  <c r="E123" i="2"/>
  <c r="E124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F461" i="1"/>
  <c r="G461" i="1"/>
  <c r="H640" i="1" s="1"/>
  <c r="H461" i="1"/>
  <c r="G470" i="1"/>
  <c r="I470" i="1"/>
  <c r="G474" i="1"/>
  <c r="I474" i="1"/>
  <c r="I476" i="1" s="1"/>
  <c r="H625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L565" i="1" s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H628" i="1"/>
  <c r="H630" i="1"/>
  <c r="G634" i="1"/>
  <c r="H634" i="1"/>
  <c r="J634" i="1" s="1"/>
  <c r="H635" i="1"/>
  <c r="H636" i="1"/>
  <c r="G639" i="1"/>
  <c r="J639" i="1" s="1"/>
  <c r="H639" i="1"/>
  <c r="G641" i="1"/>
  <c r="J641" i="1" s="1"/>
  <c r="H641" i="1"/>
  <c r="G643" i="1"/>
  <c r="G644" i="1"/>
  <c r="J644" i="1" s="1"/>
  <c r="G645" i="1"/>
  <c r="H647" i="1"/>
  <c r="G649" i="1"/>
  <c r="J649" i="1" s="1"/>
  <c r="G650" i="1"/>
  <c r="G651" i="1"/>
  <c r="J651" i="1" s="1"/>
  <c r="G652" i="1"/>
  <c r="H652" i="1"/>
  <c r="G653" i="1"/>
  <c r="H653" i="1"/>
  <c r="G654" i="1"/>
  <c r="H654" i="1"/>
  <c r="H655" i="1"/>
  <c r="K257" i="1"/>
  <c r="K271" i="1" s="1"/>
  <c r="G257" i="1"/>
  <c r="G271" i="1" s="1"/>
  <c r="C26" i="10"/>
  <c r="A31" i="12"/>
  <c r="D62" i="2"/>
  <c r="D63" i="2" s="1"/>
  <c r="D18" i="2"/>
  <c r="F78" i="2"/>
  <c r="F81" i="2" s="1"/>
  <c r="D50" i="2"/>
  <c r="G157" i="2"/>
  <c r="E103" i="2"/>
  <c r="D91" i="2"/>
  <c r="G62" i="2"/>
  <c r="E13" i="13"/>
  <c r="C13" i="13" s="1"/>
  <c r="E78" i="2"/>
  <c r="H112" i="1"/>
  <c r="F112" i="1"/>
  <c r="K605" i="1"/>
  <c r="G648" i="1" s="1"/>
  <c r="K571" i="1"/>
  <c r="L419" i="1"/>
  <c r="D81" i="2"/>
  <c r="I169" i="1"/>
  <c r="G552" i="1"/>
  <c r="G476" i="1"/>
  <c r="H623" i="1" s="1"/>
  <c r="J623" i="1" s="1"/>
  <c r="G338" i="1"/>
  <c r="G352" i="1" s="1"/>
  <c r="J140" i="1"/>
  <c r="F571" i="1"/>
  <c r="G22" i="2"/>
  <c r="K598" i="1"/>
  <c r="G647" i="1" s="1"/>
  <c r="J647" i="1" s="1"/>
  <c r="C29" i="10"/>
  <c r="H140" i="1"/>
  <c r="A13" i="12"/>
  <c r="H571" i="1"/>
  <c r="L560" i="1"/>
  <c r="F338" i="1"/>
  <c r="F352" i="1" s="1"/>
  <c r="G192" i="1"/>
  <c r="H192" i="1"/>
  <c r="L309" i="1"/>
  <c r="H545" i="1"/>
  <c r="D14" i="13" l="1"/>
  <c r="C14" i="13" s="1"/>
  <c r="E16" i="13"/>
  <c r="C16" i="13" s="1"/>
  <c r="F22" i="13"/>
  <c r="C22" i="13" s="1"/>
  <c r="I552" i="1"/>
  <c r="E81" i="2"/>
  <c r="D29" i="13"/>
  <c r="C29" i="13" s="1"/>
  <c r="L539" i="1"/>
  <c r="C121" i="2"/>
  <c r="F661" i="1"/>
  <c r="I661" i="1" s="1"/>
  <c r="L362" i="1"/>
  <c r="C27" i="10" s="1"/>
  <c r="C28" i="10" s="1"/>
  <c r="J655" i="1"/>
  <c r="D7" i="13"/>
  <c r="C7" i="13" s="1"/>
  <c r="D12" i="13"/>
  <c r="C12" i="13" s="1"/>
  <c r="L290" i="1"/>
  <c r="D31" i="13" s="1"/>
  <c r="C31" i="13" s="1"/>
  <c r="K500" i="1"/>
  <c r="G408" i="1"/>
  <c r="H645" i="1" s="1"/>
  <c r="J645" i="1" s="1"/>
  <c r="L382" i="1"/>
  <c r="G636" i="1" s="1"/>
  <c r="J636" i="1" s="1"/>
  <c r="K338" i="1"/>
  <c r="K352" i="1" s="1"/>
  <c r="I257" i="1"/>
  <c r="I271" i="1" s="1"/>
  <c r="H52" i="1"/>
  <c r="H619" i="1" s="1"/>
  <c r="D127" i="2"/>
  <c r="D128" i="2" s="1"/>
  <c r="D145" i="2" s="1"/>
  <c r="C114" i="2"/>
  <c r="H661" i="1"/>
  <c r="H662" i="1"/>
  <c r="H338" i="1"/>
  <c r="H352" i="1" s="1"/>
  <c r="C35" i="10"/>
  <c r="C36" i="10" s="1"/>
  <c r="H25" i="13"/>
  <c r="F169" i="1"/>
  <c r="G625" i="1"/>
  <c r="J625" i="1" s="1"/>
  <c r="L534" i="1"/>
  <c r="I545" i="1"/>
  <c r="K503" i="1"/>
  <c r="I460" i="1"/>
  <c r="I452" i="1"/>
  <c r="I461" i="1" s="1"/>
  <c r="H642" i="1" s="1"/>
  <c r="J642" i="1" s="1"/>
  <c r="I446" i="1"/>
  <c r="G642" i="1" s="1"/>
  <c r="F408" i="1"/>
  <c r="H643" i="1" s="1"/>
  <c r="J643" i="1" s="1"/>
  <c r="J338" i="1"/>
  <c r="J352" i="1" s="1"/>
  <c r="K549" i="1"/>
  <c r="K552" i="1" s="1"/>
  <c r="E110" i="2"/>
  <c r="E115" i="2" s="1"/>
  <c r="F552" i="1"/>
  <c r="L524" i="1"/>
  <c r="L545" i="1" s="1"/>
  <c r="D5" i="13"/>
  <c r="C5" i="13" s="1"/>
  <c r="C110" i="2"/>
  <c r="C10" i="10"/>
  <c r="I662" i="1"/>
  <c r="L211" i="1"/>
  <c r="L247" i="1"/>
  <c r="H660" i="1" s="1"/>
  <c r="H664" i="1" s="1"/>
  <c r="E8" i="13"/>
  <c r="C8" i="13" s="1"/>
  <c r="H257" i="1"/>
  <c r="H271" i="1" s="1"/>
  <c r="C120" i="2"/>
  <c r="C128" i="2" s="1"/>
  <c r="C63" i="2"/>
  <c r="C104" i="2" s="1"/>
  <c r="J640" i="1"/>
  <c r="L401" i="1"/>
  <c r="C139" i="2" s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J193" i="1"/>
  <c r="H193" i="1"/>
  <c r="G169" i="1"/>
  <c r="C39" i="10" s="1"/>
  <c r="G140" i="1"/>
  <c r="F140" i="1"/>
  <c r="F193" i="1" s="1"/>
  <c r="G63" i="2"/>
  <c r="J618" i="1"/>
  <c r="G667" i="1"/>
  <c r="G672" i="1"/>
  <c r="C5" i="10" s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G635" i="1"/>
  <c r="J635" i="1" s="1"/>
  <c r="G638" i="1" l="1"/>
  <c r="J472" i="1"/>
  <c r="G629" i="1"/>
  <c r="H468" i="1"/>
  <c r="L338" i="1"/>
  <c r="L352" i="1" s="1"/>
  <c r="C115" i="2"/>
  <c r="F660" i="1"/>
  <c r="F664" i="1" s="1"/>
  <c r="F672" i="1" s="1"/>
  <c r="C4" i="10" s="1"/>
  <c r="C25" i="13"/>
  <c r="H33" i="13"/>
  <c r="G627" i="1"/>
  <c r="F468" i="1"/>
  <c r="H646" i="1"/>
  <c r="G646" i="1"/>
  <c r="J468" i="1"/>
  <c r="G104" i="2"/>
  <c r="L257" i="1"/>
  <c r="L271" i="1" s="1"/>
  <c r="F667" i="1"/>
  <c r="H672" i="1"/>
  <c r="C6" i="10" s="1"/>
  <c r="H667" i="1"/>
  <c r="E33" i="13"/>
  <c r="D35" i="13" s="1"/>
  <c r="C145" i="2"/>
  <c r="I660" i="1"/>
  <c r="I664" i="1" s="1"/>
  <c r="I672" i="1" s="1"/>
  <c r="C7" i="10" s="1"/>
  <c r="C51" i="2"/>
  <c r="G631" i="1"/>
  <c r="D33" i="13"/>
  <c r="D36" i="13" s="1"/>
  <c r="G193" i="1"/>
  <c r="G628" i="1" s="1"/>
  <c r="J628" i="1" s="1"/>
  <c r="G626" i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H470" i="1" l="1"/>
  <c r="H629" i="1"/>
  <c r="J629" i="1" s="1"/>
  <c r="H638" i="1"/>
  <c r="J474" i="1"/>
  <c r="G633" i="1"/>
  <c r="H472" i="1"/>
  <c r="J638" i="1"/>
  <c r="F470" i="1"/>
  <c r="H627" i="1"/>
  <c r="J627" i="1" s="1"/>
  <c r="J646" i="1"/>
  <c r="G632" i="1"/>
  <c r="F472" i="1"/>
  <c r="H637" i="1"/>
  <c r="J637" i="1" s="1"/>
  <c r="J470" i="1"/>
  <c r="J476" i="1" s="1"/>
  <c r="H626" i="1" s="1"/>
  <c r="J626" i="1" s="1"/>
  <c r="H631" i="1"/>
  <c r="J631" i="1" s="1"/>
  <c r="I667" i="1"/>
  <c r="D28" i="10"/>
  <c r="C41" i="10"/>
  <c r="D38" i="10" s="1"/>
  <c r="H633" i="1" l="1"/>
  <c r="H474" i="1"/>
  <c r="J633" i="1"/>
  <c r="H476" i="1"/>
  <c r="H624" i="1" s="1"/>
  <c r="J624" i="1" s="1"/>
  <c r="H632" i="1"/>
  <c r="J632" i="1" s="1"/>
  <c r="F474" i="1"/>
  <c r="F476" i="1" s="1"/>
  <c r="H622" i="1" s="1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<sst xmlns="http://schemas.openxmlformats.org/spreadsheetml/2006/main" count="3955" uniqueCount="913">
  <si>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</si>
  <si>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</si>
  <si>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</si>
  <si>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</si>
  <si>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</si>
  <si>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</si>
  <si>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</si>
  <si>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</si>
  <si>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</si>
  <si>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</si>
  <si>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</si>
  <si>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</si>
  <si>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</si>
  <si>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</si>
  <si>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</si>
  <si>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</si>
  <si>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</si>
  <si>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</si>
  <si>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</si>
  <si>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</si>
  <si>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</si>
  <si>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</si>
  <si>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</si>
  <si>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</si>
  <si>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</si>
  <si>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</si>
  <si>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</si>
  <si>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</si>
  <si>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</si>
  <si>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</si>
  <si>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</si>
  <si>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</si>
  <si>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</si>
  <si>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</si>
  <si>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</si>
  <si>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</si>
  <si>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</si>
  <si>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</si>
  <si>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</si>
  <si>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</si>
  <si>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</si>
  <si>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</si>
  <si>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</si>
  <si>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</si>
  <si>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</si>
  <si>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</si>
  <si>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</si>
  <si>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</si>
  <si>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</si>
  <si>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</si>
  <si>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</si>
  <si>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</si>
  <si>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</si>
  <si>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</si>
  <si>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</si>
  <si>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</si>
  <si>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</si>
  <si>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</si>
  <si>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</si>
  <si>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</si>
  <si>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</si>
  <si>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</si>
  <si>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</si>
  <si>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</si>
  <si>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</si>
  <si>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</si>
  <si>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</si>
  <si>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</si>
  <si>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</si>
  <si>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</si>
  <si>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</si>
  <si>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</si>
  <si>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</si>
  <si>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</si>
  <si>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</si>
  <si>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</si>
  <si>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</si>
  <si>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</si>
  <si>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</si>
  <si>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</si>
  <si>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</si>
  <si>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</si>
  <si>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</si>
  <si>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</si>
  <si>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</si>
  <si>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</si>
  <si>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</si>
  <si>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</si>
  <si>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</si>
  <si>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</si>
  <si>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</si>
  <si>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</si>
  <si>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</si>
  <si>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</si>
  <si>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</si>
  <si>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</si>
  <si>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</si>
  <si>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</si>
  <si>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</si>
  <si>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</si>
  <si>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</si>
  <si>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</si>
  <si>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</si>
  <si>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</si>
  <si>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</si>
  <si>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</si>
  <si>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</si>
  <si>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</si>
  <si>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</si>
  <si>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</si>
  <si>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</si>
  <si>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</si>
  <si>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</si>
  <si>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</si>
  <si>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</si>
  <si>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</si>
  <si>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</si>
  <si>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</si>
  <si>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</si>
  <si>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</si>
  <si>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</si>
  <si>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</si>
  <si>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</si>
  <si>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</si>
  <si>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</si>
  <si>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</si>
  <si>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</si>
  <si>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</si>
  <si>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</si>
  <si>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</si>
  <si>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</si>
  <si>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</si>
  <si>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</si>
  <si>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</si>
  <si>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</si>
  <si>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</si>
  <si>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</si>
  <si>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</si>
  <si>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</si>
  <si>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</si>
  <si>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</si>
  <si>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</si>
  <si>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</si>
  <si>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</si>
  <si>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</si>
  <si>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</si>
  <si>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</si>
  <si>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</si>
  <si>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</si>
  <si>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</si>
  <si>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</si>
  <si>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</si>
  <si>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</si>
  <si>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</si>
  <si>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</si>
  <si>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</si>
  <si>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</si>
  <si>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</si>
  <si>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</si>
  <si>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</si>
  <si>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</si>
  <si>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</si>
  <si>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</si>
  <si>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</si>
  <si>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</si>
  <si>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</si>
  <si>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</si>
  <si>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</si>
  <si>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</si>
  <si>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</si>
  <si>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</si>
  <si>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</si>
  <si>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</si>
  <si>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</si>
  <si>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</si>
  <si>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</si>
  <si>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</si>
  <si>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</si>
  <si>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</si>
  <si>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</si>
  <si>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</si>
  <si>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</si>
  <si>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</si>
  <si>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</si>
  <si>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</si>
  <si>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</si>
  <si>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</si>
  <si>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</si>
  <si>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</si>
  <si>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</si>
  <si>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</si>
  <si>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</si>
  <si>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</si>
  <si>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</si>
  <si>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</si>
  <si>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</si>
  <si>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</si>
  <si>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</si>
  <si>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</si>
  <si>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</si>
  <si>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</si>
  <si>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</si>
  <si>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</si>
  <si>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</si>
  <si>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</si>
  <si>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</si>
  <si>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</si>
  <si>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</si>
  <si>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</si>
  <si>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</si>
  <si>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</si>
  <si>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</si>
  <si>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</si>
  <si>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</si>
  <si>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</si>
  <si>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</si>
  <si>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</si>
  <si>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</si>
  <si>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</si>
  <si>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</si>
  <si>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</si>
  <si>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</si>
  <si>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</si>
  <si>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</si>
  <si>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</si>
  <si>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</si>
  <si>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</si>
  <si>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</si>
  <si>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</si>
  <si>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</si>
  <si>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</si>
  <si>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</si>
  <si>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</si>
  <si>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</si>
  <si>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</si>
  <si>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</si>
  <si>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</si>
  <si>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</si>
  <si>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</si>
  <si>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</si>
  <si>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</si>
  <si>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</si>
  <si>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</si>
  <si>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</si>
  <si>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</si>
  <si>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</si>
  <si>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</si>
  <si>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</si>
  <si>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</si>
  <si>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</si>
  <si>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</si>
  <si>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</si>
  <si>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</si>
  <si>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</si>
  <si>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</si>
  <si>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</si>
  <si>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</si>
  <si>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</si>
  <si>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</si>
  <si>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</si>
  <si>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</si>
  <si>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</si>
  <si>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</si>
  <si>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</si>
  <si>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</si>
  <si>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</si>
  <si>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</si>
  <si>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</si>
  <si>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</si>
  <si>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</si>
  <si>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</si>
  <si>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</si>
  <si>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</si>
  <si>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</si>
  <si>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</si>
  <si>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</si>
  <si>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</si>
  <si>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</si>
  <si>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</si>
  <si>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</si>
  <si>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</si>
  <si>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</si>
  <si>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</si>
  <si>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</si>
  <si>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</si>
  <si>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</si>
  <si>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</si>
  <si>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</si>
  <si>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</si>
  <si>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</si>
  <si>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</si>
  <si>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</si>
  <si>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</si>
  <si>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</si>
  <si>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</si>
  <si>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</si>
  <si>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</si>
  <si>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</si>
  <si>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</si>
  <si>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</si>
  <si>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</si>
  <si>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</si>
  <si>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</si>
  <si>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</si>
  <si>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</si>
  <si>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</si>
  <si>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</si>
  <si>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</si>
  <si>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</si>
  <si>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</si>
  <si>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</si>
  <si>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</si>
  <si>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</si>
  <si>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</si>
  <si>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</si>
  <si>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</si>
  <si>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</si>
  <si>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</si>
  <si>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</si>
  <si>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</si>
  <si>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</si>
  <si>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</si>
  <si>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</si>
  <si>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</si>
  <si>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</si>
  <si>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</si>
  <si>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</si>
  <si>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</si>
  <si>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</si>
  <si>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</si>
  <si>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</si>
  <si>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</si>
  <si>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</si>
  <si>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</si>
  <si>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</si>
  <si>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</si>
  <si>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</si>
  <si>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</si>
  <si>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</si>
  <si>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</si>
  <si>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</si>
  <si>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</si>
  <si>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</si>
  <si>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</si>
  <si>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</si>
  <si>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</si>
  <si>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</si>
  <si>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</si>
  <si>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</si>
  <si>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</si>
  <si>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</si>
  <si>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</si>
  <si>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</si>
  <si>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</si>
  <si>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</si>
  <si>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</si>
  <si>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</si>
  <si>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</si>
  <si>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</si>
  <si>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</si>
  <si>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</si>
  <si>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</si>
  <si>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</si>
  <si>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</si>
  <si>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</si>
  <si>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</si>
  <si>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</si>
  <si>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</si>
  <si>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</si>
  <si>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</si>
  <si>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</si>
  <si>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</si>
  <si>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</si>
  <si>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</si>
  <si>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</si>
  <si>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</si>
  <si>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</si>
  <si>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</si>
  <si>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</si>
  <si>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</si>
  <si>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</si>
  <si>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</si>
  <si>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</si>
  <si>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</si>
  <si>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</si>
  <si>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</si>
  <si>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</si>
  <si>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</si>
  <si>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</si>
  <si>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</si>
  <si>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</si>
  <si>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</si>
  <si>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</si>
  <si>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</si>
  <si>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</si>
  <si>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</si>
  <si>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</si>
  <si>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</si>
  <si>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</si>
  <si>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</si>
  <si>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</si>
  <si>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</si>
  <si>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</si>
  <si>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</si>
  <si>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</si>
  <si>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</si>
  <si>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</si>
  <si>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</si>
  <si>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</si>
  <si>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</si>
  <si>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</si>
  <si>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</si>
  <si>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</si>
  <si>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</si>
  <si>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</si>
  <si>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</si>
  <si>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</si>
  <si>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</si>
  <si>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</si>
  <si>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</si>
  <si>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</si>
  <si>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</si>
  <si>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</si>
  <si>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</si>
  <si>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</si>
  <si>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</si>
  <si>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</si>
  <si>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</si>
  <si>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</si>
  <si>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</si>
  <si>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</si>
  <si>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</si>
  <si>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</si>
  <si>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</si>
  <si>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</si>
  <si>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</si>
  <si>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</si>
  <si>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</si>
  <si>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</si>
  <si>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</si>
  <si>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</si>
  <si>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</si>
  <si>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</si>
  <si>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</si>
  <si>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</si>
  <si>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</si>
  <si>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</si>
  <si>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</si>
  <si>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</si>
  <si>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</si>
  <si>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</si>
  <si>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</si>
  <si>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</si>
  <si>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</si>
  <si>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</si>
  <si>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</si>
  <si>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</si>
  <si>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</si>
  <si>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</si>
  <si>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</si>
  <si>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</si>
  <si>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</si>
  <si>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</si>
  <si>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</si>
  <si>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</si>
  <si>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</si>
  <si>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</si>
  <si>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</si>
  <si>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</si>
  <si>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</si>
  <si>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</si>
  <si>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</si>
  <si>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</si>
  <si>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</si>
  <si>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</si>
  <si>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</si>
  <si>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</si>
  <si>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</si>
  <si>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</si>
  <si>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</si>
  <si>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</si>
  <si>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</si>
  <si>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</si>
  <si>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</si>
  <si>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</si>
  <si>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</si>
  <si>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</si>
  <si>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</si>
  <si>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</si>
  <si>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</si>
  <si>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</si>
  <si>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</si>
  <si>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</si>
  <si>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</si>
  <si>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</si>
  <si>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</si>
  <si>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</si>
  <si>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</si>
  <si>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</si>
  <si>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</si>
  <si>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</si>
  <si>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</si>
  <si>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</si>
  <si>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</si>
  <si>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</si>
  <si>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</si>
  <si>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</si>
  <si>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</si>
  <si>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</si>
  <si>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</si>
  <si>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</si>
  <si>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</si>
  <si>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</si>
  <si>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</si>
  <si>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</si>
  <si>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</si>
  <si>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</si>
  <si>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</si>
  <si>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</si>
  <si>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</si>
  <si>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</si>
  <si>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</si>
  <si>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</si>
  <si>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</si>
  <si>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</si>
  <si>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</si>
  <si>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</si>
  <si>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</si>
  <si>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</si>
  <si>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</si>
  <si>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</si>
  <si>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</si>
  <si>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</si>
  <si>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</si>
  <si>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</si>
  <si>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</si>
  <si>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</si>
  <si>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</si>
  <si>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</si>
  <si>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</si>
  <si>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</si>
  <si>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</si>
  <si>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</si>
  <si>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</si>
  <si>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</si>
  <si>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</si>
  <si>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</si>
  <si>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</si>
  <si>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</si>
  <si>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</si>
  <si>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</si>
  <si>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</si>
  <si>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</si>
  <si>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</si>
  <si>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</si>
  <si>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</si>
  <si>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</si>
  <si>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</si>
  <si>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</si>
  <si>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</si>
  <si>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</si>
  <si>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</si>
  <si>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</si>
  <si>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</si>
  <si>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</si>
  <si>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</si>
  <si>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</si>
  <si>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</si>
  <si>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</si>
  <si>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</si>
  <si>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</si>
  <si>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</si>
  <si>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</si>
  <si>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</si>
  <si>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</si>
  <si>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</si>
  <si>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</si>
  <si>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</si>
  <si>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</si>
  <si>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</si>
  <si>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</si>
  <si>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</si>
  <si>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</si>
  <si>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</si>
  <si>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</si>
  <si>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</si>
  <si>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</si>
  <si>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</si>
  <si>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</si>
  <si>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</si>
  <si>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</si>
  <si>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</si>
  <si>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</si>
  <si>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</si>
  <si>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</si>
  <si>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</si>
  <si>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</si>
  <si>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</si>
  <si>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</si>
  <si>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</si>
  <si>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</si>
  <si>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</si>
  <si>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</si>
  <si>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</si>
  <si>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</si>
  <si>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</si>
  <si>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</si>
  <si>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</si>
  <si>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</si>
  <si>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</si>
  <si>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</si>
  <si>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</si>
  <si>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</si>
  <si>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</si>
  <si>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</si>
  <si>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</si>
  <si>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</si>
  <si>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</si>
  <si>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</si>
  <si>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</si>
  <si>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</si>
  <si>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</si>
  <si>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</si>
  <si>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</si>
  <si>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</si>
  <si>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</si>
  <si>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</si>
  <si>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</si>
  <si>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</si>
  <si>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</si>
  <si>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</si>
  <si>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</si>
  <si>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</si>
  <si>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</si>
  <si>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</si>
  <si>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</si>
  <si>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</si>
  <si>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</si>
  <si>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</si>
  <si>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</si>
  <si>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</si>
  <si>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</si>
  <si>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</si>
  <si>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</si>
  <si>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</si>
  <si>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</si>
  <si>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</si>
  <si>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</si>
  <si>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</si>
  <si>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</si>
  <si>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</si>
  <si>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</si>
  <si>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</si>
  <si>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</si>
  <si>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</si>
  <si>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</si>
  <si>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</si>
  <si>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</si>
  <si>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</si>
  <si>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</si>
  <si>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</si>
  <si>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</si>
  <si>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</si>
  <si>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</si>
  <si>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</si>
  <si>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</si>
  <si>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</si>
  <si>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</si>
  <si>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</si>
  <si>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</si>
  <si>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</si>
  <si>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</si>
  <si>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</si>
  <si>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</si>
  <si>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</si>
  <si>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</si>
  <si>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</si>
  <si>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</si>
  <si>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</si>
  <si>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</si>
  <si>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</si>
  <si>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</si>
  <si>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</si>
  <si>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</si>
  <si>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</si>
  <si>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</si>
  <si>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</si>
  <si>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</si>
  <si>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</si>
  <si>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</si>
  <si>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</si>
  <si>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</si>
  <si>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</si>
  <si>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</si>
  <si>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</si>
  <si>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</si>
  <si>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</si>
  <si>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</si>
  <si>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</si>
  <si>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</si>
  <si>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</si>
  <si>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</si>
  <si>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</si>
  <si>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</si>
  <si>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</si>
  <si>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</si>
  <si>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</si>
  <si>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</si>
  <si>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</si>
  <si>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</si>
  <si>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</si>
  <si>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</si>
  <si>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</si>
  <si>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</si>
  <si>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</si>
  <si>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</si>
  <si>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</si>
  <si>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</si>
  <si>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</si>
  <si>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</si>
  <si>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</si>
  <si>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</si>
  <si>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</si>
  <si>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</si>
  <si>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</si>
  <si>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</si>
  <si>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</si>
  <si>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</si>
  <si>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</si>
  <si>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</si>
  <si>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</si>
  <si>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</si>
  <si>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</si>
  <si>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</si>
  <si>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</si>
  <si>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</si>
  <si>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</si>
  <si>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</si>
  <si>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</si>
  <si>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</si>
  <si>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</si>
  <si>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</si>
  <si>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</si>
  <si>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</si>
  <si>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</si>
  <si>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</si>
  <si>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</si>
  <si>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</si>
  <si>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</si>
  <si>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</si>
  <si>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</si>
  <si>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</si>
  <si>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</si>
  <si>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</si>
  <si>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</si>
  <si>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</si>
  <si>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</si>
  <si>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</si>
  <si>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</si>
  <si>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</si>
  <si>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</si>
  <si>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</si>
  <si>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</si>
  <si>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</si>
  <si>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</si>
  <si>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</si>
  <si>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</si>
  <si>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</si>
  <si>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</si>
  <si>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</si>
  <si>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</si>
  <si>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</si>
  <si>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</si>
  <si>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</si>
  <si>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</si>
  <si>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</si>
  <si>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</si>
  <si>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</si>
  <si>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</si>
  <si>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</si>
  <si>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</si>
  <si>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</si>
  <si>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</si>
  <si>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</si>
  <si>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</si>
  <si>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</si>
  <si>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</si>
  <si>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</si>
  <si>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</si>
  <si>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</si>
  <si>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</si>
  <si>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</si>
  <si>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</si>
  <si>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</si>
  <si>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</si>
  <si>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</si>
  <si>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</si>
  <si>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</si>
  <si>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</si>
  <si>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</si>
  <si>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</si>
  <si>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</si>
  <si>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</si>
  <si>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</si>
  <si>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</si>
  <si>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</si>
  <si>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</si>
  <si>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</si>
  <si>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</si>
  <si>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</si>
  <si>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</si>
  <si>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</si>
  <si>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</si>
  <si>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</si>
  <si>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</si>
  <si>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</si>
  <si>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</si>
  <si>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</si>
  <si>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</si>
  <si>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</si>
  <si>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</si>
  <si>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</si>
  <si>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</si>
  <si>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</si>
  <si>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</si>
  <si>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</si>
  <si>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</si>
  <si>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</si>
  <si>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</si>
  <si>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</si>
  <si>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</si>
  <si>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</si>
  <si>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</si>
  <si>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</si>
  <si>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</si>
  <si>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</si>
  <si>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</si>
  <si>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</si>
  <si>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</si>
  <si>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</si>
  <si>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</si>
  <si>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</si>
  <si>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</si>
  <si>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</si>
  <si>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</si>
  <si>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</si>
  <si>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</si>
  <si>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</si>
  <si>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</si>
  <si>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</si>
  <si>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</si>
  <si>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</si>
  <si>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</si>
  <si>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</si>
  <si>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</si>
  <si>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</si>
  <si>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</si>
  <si>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</si>
  <si>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</si>
  <si>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</si>
  <si>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</si>
  <si>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</si>
  <si>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</si>
  <si>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</si>
  <si>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</si>
  <si>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</si>
  <si>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</si>
  <si>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</si>
  <si>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</si>
  <si>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</si>
  <si>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</si>
  <si>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</si>
  <si>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</si>
  <si>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</si>
  <si>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</si>
  <si>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</si>
  <si>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</si>
  <si>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</si>
  <si>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</si>
  <si>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</si>
  <si>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</si>
  <si>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</si>
  <si>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</si>
  <si>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</si>
  <si>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</si>
  <si>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</si>
  <si>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</si>
  <si>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</si>
  <si>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</si>
  <si>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</si>
  <si>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</si>
  <si>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</si>
  <si>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</si>
  <si>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</si>
  <si>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</si>
  <si>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</si>
  <si>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</si>
  <si>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</si>
  <si>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</si>
  <si>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</si>
  <si>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</si>
  <si>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</si>
  <si>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</si>
  <si>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</si>
  <si>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</si>
  <si>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</si>
  <si>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</si>
  <si>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</si>
  <si>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</si>
  <si>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</si>
  <si>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</si>
  <si>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</si>
  <si>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Goshen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</si>
</sst>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204</v>
      </c>
      <c r="C2" s="21">
        <v>203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41985.09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100747.16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1491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3219.12</v>
      </c>
      <c r="G13" s="18"/>
      <c r="H13" s="18">
        <v>1491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46695.21</v>
      </c>
      <c r="G19" s="41">
        <f>SUM(G9:G18)</f>
        <v>0</v>
      </c>
      <c r="H19" s="41">
        <f>SUM(H9:H18)</f>
        <v>1491</v>
      </c>
      <c r="I19" s="41">
        <f>SUM(I9:I18)</f>
        <v>0</v>
      </c>
      <c r="J19" s="41">
        <f>SUM(J9:J18)</f>
        <v>100747.16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1491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1273.54+6550.95</f>
        <v>7824.49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7824.49</v>
      </c>
      <c r="G32" s="41">
        <f>SUM(G22:G31)</f>
        <v>0</v>
      </c>
      <c r="H32" s="41">
        <f>SUM(H22:H31)</f>
        <v>1491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100747.16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17600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21270.720000000001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38870.720000000001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100747.16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46695.21</v>
      </c>
      <c r="G52" s="41">
        <f>G51+G32</f>
        <v>0</v>
      </c>
      <c r="H52" s="41">
        <f>H51+H32</f>
        <v>1491</v>
      </c>
      <c r="I52" s="41">
        <f>I51+I32</f>
        <v>0</v>
      </c>
      <c r="J52" s="41">
        <f>J51+J32</f>
        <v>100747.16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516585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27000</v>
      </c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543585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624.16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624.16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543585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624.16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367620.86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158027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525647.86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525647.86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>
        <v>5525.78</v>
      </c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f>25387.57</f>
        <v>25387.57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25387.57</v>
      </c>
      <c r="G162" s="41">
        <f>SUM(G150:G161)</f>
        <v>0</v>
      </c>
      <c r="H162" s="41">
        <f>SUM(H150:H161)</f>
        <v>5525.78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25387.57</v>
      </c>
      <c r="G169" s="41">
        <f>G147+G162+SUM(G163:G168)</f>
        <v>0</v>
      </c>
      <c r="H169" s="41">
        <f>H147+H162+SUM(H163:H168)</f>
        <v>5525.78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1094620.43</v>
      </c>
      <c r="G193" s="47">
        <f>G112+G140+G169+G192</f>
        <v>0</v>
      </c>
      <c r="H193" s="47">
        <f>H112+H140+H169+H192</f>
        <v>5525.78</v>
      </c>
      <c r="I193" s="47">
        <f>I112+I140+I169+I192</f>
        <v>0</v>
      </c>
      <c r="J193" s="47">
        <f>J112+J140+J192</f>
        <v>50624.160000000003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708483.04</v>
      </c>
      <c r="I197" s="18"/>
      <c r="J197" s="18"/>
      <c r="K197" s="18"/>
      <c r="L197" s="19">
        <f>SUM(F197:K197)</f>
        <v>708483.04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f>71665.41+2435.81</f>
        <v>74101.22</v>
      </c>
      <c r="I198" s="18"/>
      <c r="J198" s="18"/>
      <c r="K198" s="18"/>
      <c r="L198" s="19">
        <f>SUM(F198:K198)</f>
        <v>74101.22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>
        <f>502.23+4730+1382.26+4363.94</f>
        <v>10978.43</v>
      </c>
      <c r="I202" s="18"/>
      <c r="J202" s="18"/>
      <c r="K202" s="18"/>
      <c r="L202" s="19">
        <f t="shared" ref="L202:L208" si="0">SUM(F202:K202)</f>
        <v>10978.43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1651.2</v>
      </c>
      <c r="G204" s="18">
        <v>401.53</v>
      </c>
      <c r="H204" s="18">
        <f>74636.28+2000</f>
        <v>76636.28</v>
      </c>
      <c r="I204" s="18">
        <f>482.93+870.31</f>
        <v>1353.24</v>
      </c>
      <c r="J204" s="18"/>
      <c r="K204" s="18">
        <v>1712.07</v>
      </c>
      <c r="L204" s="19">
        <f t="shared" si="0"/>
        <v>81754.320000000007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25278.73</v>
      </c>
      <c r="I208" s="18"/>
      <c r="J208" s="18"/>
      <c r="K208" s="18"/>
      <c r="L208" s="19">
        <f t="shared" si="0"/>
        <v>25278.73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1651.2</v>
      </c>
      <c r="G211" s="41">
        <f t="shared" si="1"/>
        <v>401.53</v>
      </c>
      <c r="H211" s="41">
        <f t="shared" si="1"/>
        <v>895477.70000000007</v>
      </c>
      <c r="I211" s="41">
        <f t="shared" si="1"/>
        <v>1353.24</v>
      </c>
      <c r="J211" s="41">
        <f t="shared" si="1"/>
        <v>0</v>
      </c>
      <c r="K211" s="41">
        <f t="shared" si="1"/>
        <v>1712.07</v>
      </c>
      <c r="L211" s="41">
        <f t="shared" si="1"/>
        <v>900595.74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322016.2</v>
      </c>
      <c r="I233" s="18"/>
      <c r="J233" s="18"/>
      <c r="K233" s="18"/>
      <c r="L233" s="19">
        <f>SUM(F233:K233)</f>
        <v>322016.2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f>48493.84+6200.44+11767.5+6550.95</f>
        <v>73012.73</v>
      </c>
      <c r="I234" s="18"/>
      <c r="J234" s="18"/>
      <c r="K234" s="18"/>
      <c r="L234" s="19">
        <f>SUM(F234:K234)</f>
        <v>73012.73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f>2625.36+540+1365+927.5</f>
        <v>5457.8600000000006</v>
      </c>
      <c r="I238" s="18"/>
      <c r="J238" s="18"/>
      <c r="K238" s="18"/>
      <c r="L238" s="19">
        <f t="shared" ref="L238:L244" si="4">SUM(F238:K238)</f>
        <v>5457.8600000000006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748.8</v>
      </c>
      <c r="G240" s="18">
        <v>182.09</v>
      </c>
      <c r="H240" s="18">
        <f>33846.69+1000</f>
        <v>34846.69</v>
      </c>
      <c r="I240" s="18">
        <f>219+394.68</f>
        <v>613.68000000000006</v>
      </c>
      <c r="J240" s="18"/>
      <c r="K240" s="18">
        <v>776.41</v>
      </c>
      <c r="L240" s="19">
        <f t="shared" si="4"/>
        <v>37167.670000000006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11463.61</v>
      </c>
      <c r="I244" s="18"/>
      <c r="J244" s="18"/>
      <c r="K244" s="18"/>
      <c r="L244" s="19">
        <f t="shared" si="4"/>
        <v>11463.61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748.8</v>
      </c>
      <c r="G247" s="41">
        <f t="shared" si="5"/>
        <v>182.09</v>
      </c>
      <c r="H247" s="41">
        <f t="shared" si="5"/>
        <v>446797.08999999997</v>
      </c>
      <c r="I247" s="41">
        <f t="shared" si="5"/>
        <v>613.68000000000006</v>
      </c>
      <c r="J247" s="41">
        <f t="shared" si="5"/>
        <v>0</v>
      </c>
      <c r="K247" s="41">
        <f t="shared" si="5"/>
        <v>776.41</v>
      </c>
      <c r="L247" s="41">
        <f t="shared" si="5"/>
        <v>449118.06999999995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2400</v>
      </c>
      <c r="G257" s="41">
        <f t="shared" si="8"/>
        <v>583.62</v>
      </c>
      <c r="H257" s="41">
        <f t="shared" si="8"/>
        <v>1342274.79</v>
      </c>
      <c r="I257" s="41">
        <f t="shared" si="8"/>
        <v>1966.92</v>
      </c>
      <c r="J257" s="41">
        <f t="shared" si="8"/>
        <v>0</v>
      </c>
      <c r="K257" s="41">
        <f t="shared" si="8"/>
        <v>2488.48</v>
      </c>
      <c r="L257" s="41">
        <f t="shared" si="8"/>
        <v>1349713.81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50000</v>
      </c>
      <c r="L270" s="41">
        <f t="shared" si="9"/>
        <v>50000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2400</v>
      </c>
      <c r="G271" s="42">
        <f t="shared" si="11"/>
        <v>583.62</v>
      </c>
      <c r="H271" s="42">
        <f t="shared" si="11"/>
        <v>1342274.79</v>
      </c>
      <c r="I271" s="42">
        <f t="shared" si="11"/>
        <v>1966.92</v>
      </c>
      <c r="J271" s="42">
        <f t="shared" si="11"/>
        <v>0</v>
      </c>
      <c r="K271" s="42">
        <f t="shared" si="11"/>
        <v>52488.480000000003</v>
      </c>
      <c r="L271" s="42">
        <f t="shared" si="11"/>
        <v>1399713.81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f>4408.78+92.4+913.39+51.21</f>
        <v>5465.78</v>
      </c>
      <c r="I277" s="18">
        <v>60</v>
      </c>
      <c r="J277" s="18"/>
      <c r="K277" s="18"/>
      <c r="L277" s="19">
        <f>SUM(F277:K277)</f>
        <v>5525.78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5465.78</v>
      </c>
      <c r="I290" s="42">
        <f t="shared" si="13"/>
        <v>60</v>
      </c>
      <c r="J290" s="42">
        <f t="shared" si="13"/>
        <v>0</v>
      </c>
      <c r="K290" s="42">
        <f t="shared" si="13"/>
        <v>0</v>
      </c>
      <c r="L290" s="41">
        <f t="shared" si="13"/>
        <v>5525.78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5465.78</v>
      </c>
      <c r="I338" s="41">
        <f t="shared" si="20"/>
        <v>60</v>
      </c>
      <c r="J338" s="41">
        <f t="shared" si="20"/>
        <v>0</v>
      </c>
      <c r="K338" s="41">
        <f t="shared" si="20"/>
        <v>0</v>
      </c>
      <c r="L338" s="41">
        <f t="shared" si="20"/>
        <v>5525.78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5465.78</v>
      </c>
      <c r="I352" s="41">
        <f>I338</f>
        <v>60</v>
      </c>
      <c r="J352" s="41">
        <f>J338</f>
        <v>0</v>
      </c>
      <c r="K352" s="47">
        <f>K338+K351</f>
        <v>0</v>
      </c>
      <c r="L352" s="41">
        <f>L338+L351</f>
        <v>5525.78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30000</v>
      </c>
      <c r="H397" s="18">
        <v>374.5</v>
      </c>
      <c r="I397" s="18"/>
      <c r="J397" s="24" t="s">
        <v>288</v>
      </c>
      <c r="K397" s="24" t="s">
        <v>288</v>
      </c>
      <c r="L397" s="56">
        <f t="shared" si="26"/>
        <v>30374.5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20000</v>
      </c>
      <c r="H398" s="18">
        <v>249.66</v>
      </c>
      <c r="I398" s="18"/>
      <c r="J398" s="24" t="s">
        <v>288</v>
      </c>
      <c r="K398" s="24" t="s">
        <v>288</v>
      </c>
      <c r="L398" s="56">
        <f t="shared" si="26"/>
        <v>20249.66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624.16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50624.160000000003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624.16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50624.160000000003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100747.16</v>
      </c>
      <c r="H440" s="18"/>
      <c r="I440" s="56">
        <f t="shared" si="33"/>
        <v>100747.16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100747.16</v>
      </c>
      <c r="H446" s="13">
        <f>SUM(H439:H445)</f>
        <v>0</v>
      </c>
      <c r="I446" s="13">
        <f>SUM(I439:I445)</f>
        <v>100747.16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100747.16</v>
      </c>
      <c r="H459" s="18"/>
      <c r="I459" s="56">
        <f t="shared" si="34"/>
        <v>100747.16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100747.16</v>
      </c>
      <c r="H460" s="83">
        <f>SUM(H454:H459)</f>
        <v>0</v>
      </c>
      <c r="I460" s="83">
        <f>SUM(I454:I459)</f>
        <v>100747.16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100747.16</v>
      </c>
      <c r="H461" s="42">
        <f>H452+H460</f>
        <v>0</v>
      </c>
      <c r="I461" s="42">
        <f>I452+I460</f>
        <v>100747.16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343964.1</v>
      </c>
      <c r="G465" s="18"/>
      <c r="H465" s="18">
        <v>0</v>
      </c>
      <c r="I465" s="18"/>
      <c r="J465" s="18">
        <v>50123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1094620.43</v>
      </c>
      <c r="G468" s="18"/>
      <c r="H468" s="18">
        <f>H193</f>
        <v>5525.78</v>
      </c>
      <c r="I468" s="18"/>
      <c r="J468" s="18">
        <f>J193</f>
        <v>50624.160000000003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1094620.43</v>
      </c>
      <c r="G470" s="53">
        <f>SUM(G468:G469)</f>
        <v>0</v>
      </c>
      <c r="H470" s="53">
        <f>SUM(H468:H469)</f>
        <v>5525.78</v>
      </c>
      <c r="I470" s="53">
        <f>SUM(I468:I469)</f>
        <v>0</v>
      </c>
      <c r="J470" s="53">
        <f>SUM(J468:J469)</f>
        <v>50624.160000000003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1399713.81</v>
      </c>
      <c r="G472" s="18"/>
      <c r="H472" s="18">
        <f>L352</f>
        <v>5525.78</v>
      </c>
      <c r="I472" s="18"/>
      <c r="J472" s="18">
        <f>L434</f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1399713.81</v>
      </c>
      <c r="G474" s="53">
        <f>SUM(G472:G473)</f>
        <v>0</v>
      </c>
      <c r="H474" s="53">
        <f>SUM(H472:H473)</f>
        <v>5525.78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38870.719999999739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100747.16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>
        <v>78478.509999999995</v>
      </c>
      <c r="I521" s="18">
        <v>60</v>
      </c>
      <c r="J521" s="18"/>
      <c r="K521" s="18"/>
      <c r="L521" s="88">
        <f>SUM(F521:K521)</f>
        <v>78538.509999999995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74101.22</v>
      </c>
      <c r="I523" s="18"/>
      <c r="J523" s="18"/>
      <c r="K523" s="18"/>
      <c r="L523" s="88">
        <f>SUM(F523:K523)</f>
        <v>74101.22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152579.72999999998</v>
      </c>
      <c r="I524" s="108">
        <f t="shared" si="36"/>
        <v>60</v>
      </c>
      <c r="J524" s="108">
        <f t="shared" si="36"/>
        <v>0</v>
      </c>
      <c r="K524" s="108">
        <f t="shared" si="36"/>
        <v>0</v>
      </c>
      <c r="L524" s="89">
        <f t="shared" si="36"/>
        <v>152639.72999999998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152579.72999999998</v>
      </c>
      <c r="I545" s="89">
        <f t="shared" si="41"/>
        <v>60</v>
      </c>
      <c r="J545" s="89">
        <f t="shared" si="41"/>
        <v>0</v>
      </c>
      <c r="K545" s="89">
        <f t="shared" si="41"/>
        <v>0</v>
      </c>
      <c r="L545" s="89">
        <f t="shared" si="41"/>
        <v>152639.72999999998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78538.509999999995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78538.509999999995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74101.22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74101.22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152639.72999999998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152639.72999999998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708483.04</v>
      </c>
      <c r="G575" s="18"/>
      <c r="H575" s="18">
        <v>322016.2</v>
      </c>
      <c r="I575" s="87">
        <f>SUM(F575:H575)</f>
        <v>1030499.24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71665.41</v>
      </c>
      <c r="G579" s="18"/>
      <c r="H579" s="18">
        <v>17967.939999999999</v>
      </c>
      <c r="I579" s="87">
        <f t="shared" si="47"/>
        <v>89633.35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48493.84</v>
      </c>
      <c r="I583" s="87">
        <f t="shared" si="47"/>
        <v>48493.84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25278.73</v>
      </c>
      <c r="I591" s="18"/>
      <c r="J591" s="18">
        <v>11463.61</v>
      </c>
      <c r="K591" s="104">
        <f t="shared" ref="K591:K597" si="48">SUM(H591:J591)</f>
        <v>36742.339999999997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25278.73</v>
      </c>
      <c r="I598" s="108">
        <f>SUM(I591:I597)</f>
        <v>0</v>
      </c>
      <c r="J598" s="108">
        <f>SUM(J591:J597)</f>
        <v>11463.61</v>
      </c>
      <c r="K598" s="108">
        <f>SUM(K591:K597)</f>
        <v>36742.339999999997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46695.21</v>
      </c>
      <c r="H617" s="109">
        <f>SUM(F52)</f>
        <v>46695.21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1491</v>
      </c>
      <c r="H619" s="109">
        <f>SUM(H52)</f>
        <v>1491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100747.16</v>
      </c>
      <c r="H621" s="109">
        <f>SUM(J52)</f>
        <v>100747.16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38870.720000000001</v>
      </c>
      <c r="H622" s="109">
        <f>F476</f>
        <v>38870.719999999739</v>
      </c>
      <c r="I622" s="121" t="s">
        <v>101</v>
      </c>
      <c r="J622" s="109">
        <f t="shared" ref="J622:J655" si="50">G622-H622</f>
        <v>2.6193447411060333E-10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100747.16</v>
      </c>
      <c r="H626" s="109">
        <f>J476</f>
        <v>100747.16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1094620.43</v>
      </c>
      <c r="H627" s="104">
        <f>SUM(F468)</f>
        <v>1094620.43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5525.78</v>
      </c>
      <c r="H629" s="104">
        <f>SUM(H468)</f>
        <v>5525.78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50624.160000000003</v>
      </c>
      <c r="H631" s="104">
        <f>SUM(J468)</f>
        <v>50624.160000000003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1399713.81</v>
      </c>
      <c r="H632" s="104">
        <f>SUM(F472)</f>
        <v>1399713.81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5525.78</v>
      </c>
      <c r="H633" s="104">
        <f>SUM(H472)</f>
        <v>5525.78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50624.160000000003</v>
      </c>
      <c r="H637" s="164">
        <f>SUM(J468)</f>
        <v>50624.160000000003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100747.16</v>
      </c>
      <c r="H640" s="104">
        <f>SUM(G461)</f>
        <v>100747.16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100747.16</v>
      </c>
      <c r="H642" s="104">
        <f>SUM(I461)</f>
        <v>100747.16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624.16</v>
      </c>
      <c r="H644" s="104">
        <f>H408</f>
        <v>624.16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50624.160000000003</v>
      </c>
      <c r="H646" s="104">
        <f>L408</f>
        <v>50624.160000000003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36742.339999999997</v>
      </c>
      <c r="H647" s="104">
        <f>L208+L226+L244</f>
        <v>36742.339999999997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25278.73</v>
      </c>
      <c r="H649" s="104">
        <f>H598</f>
        <v>25278.73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11463.61</v>
      </c>
      <c r="H651" s="104">
        <f>J598</f>
        <v>11463.61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906121.52</v>
      </c>
      <c r="G660" s="19">
        <f>(L229+L309+L359)</f>
        <v>0</v>
      </c>
      <c r="H660" s="19">
        <f>(L247+L328+L360)</f>
        <v>449118.06999999995</v>
      </c>
      <c r="I660" s="19">
        <f>SUM(F660:H660)</f>
        <v>1355239.5899999999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25278.73</v>
      </c>
      <c r="G662" s="19">
        <f>(L226+L306)-(J226+J306)</f>
        <v>0</v>
      </c>
      <c r="H662" s="19">
        <f>(L244+L325)-(J244+J325)</f>
        <v>11463.61</v>
      </c>
      <c r="I662" s="19">
        <f>SUM(F662:H662)</f>
        <v>36742.339999999997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780148.45000000007</v>
      </c>
      <c r="G663" s="199">
        <f>SUM(G575:G587)+SUM(I602:I604)+L612</f>
        <v>0</v>
      </c>
      <c r="H663" s="199">
        <f>SUM(H575:H587)+SUM(J602:J604)+L613</f>
        <v>388477.98</v>
      </c>
      <c r="I663" s="19">
        <f>SUM(F663:H663)</f>
        <v>1168626.4300000002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100694.33999999997</v>
      </c>
      <c r="G664" s="19">
        <f>G660-SUM(G661:G663)</f>
        <v>0</v>
      </c>
      <c r="H664" s="19">
        <f>H660-SUM(H661:H663)</f>
        <v>49176.479999999981</v>
      </c>
      <c r="I664" s="19">
        <f>I660-SUM(I661:I663)</f>
        <v>149870.8199999996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-100694.34</v>
      </c>
      <c r="G669" s="18"/>
      <c r="H669" s="18">
        <v>-49176.480000000003</v>
      </c>
      <c r="I669" s="19">
        <f>SUM(F669:H669)</f>
        <v>-149870.82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2" workbookViewId="0">
      <selection activeCell="B9" sqref="B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Goshen SD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K41" sqref="K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Goshen SD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1177613.19</v>
      </c>
      <c r="D5" s="20">
        <f>SUM('DOE25'!L197:L200)+SUM('DOE25'!L215:L218)+SUM('DOE25'!L233:L236)-F5-G5</f>
        <v>1177613.19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16436.29</v>
      </c>
      <c r="D6" s="20">
        <f>'DOE25'!L202+'DOE25'!L220+'DOE25'!L238-F6-G6</f>
        <v>16436.29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118921.99000000002</v>
      </c>
      <c r="D8" s="243"/>
      <c r="E8" s="20">
        <f>'DOE25'!L204+'DOE25'!L222+'DOE25'!L240-F8-G8-D9-D11</f>
        <v>116433.51000000002</v>
      </c>
      <c r="F8" s="255">
        <f>'DOE25'!J204+'DOE25'!J222+'DOE25'!J240</f>
        <v>0</v>
      </c>
      <c r="G8" s="53">
        <f>'DOE25'!K204+'DOE25'!K222+'DOE25'!K240</f>
        <v>2488.48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36742.339999999997</v>
      </c>
      <c r="D15" s="20">
        <f>'DOE25'!L208+'DOE25'!L226+'DOE25'!L244-F15-G15</f>
        <v>36742.339999999997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5525.78</v>
      </c>
      <c r="D31" s="20">
        <f>'DOE25'!L290+'DOE25'!L309+'DOE25'!L328+'DOE25'!L333+'DOE25'!L334+'DOE25'!L335-F31-G31</f>
        <v>5525.78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1236317.6000000001</v>
      </c>
      <c r="E33" s="246">
        <f>SUM(E5:E31)</f>
        <v>116433.51000000002</v>
      </c>
      <c r="F33" s="246">
        <f>SUM(F5:F31)</f>
        <v>0</v>
      </c>
      <c r="G33" s="246">
        <f>SUM(G5:G31)</f>
        <v>2488.48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116433.51000000002</v>
      </c>
      <c r="E35" s="249"/>
    </row>
    <row r="36" spans="2:8" ht="12" thickTop="1" x14ac:dyDescent="0.2">
      <c r="B36" t="s">
        <v>814</v>
      </c>
      <c r="D36" s="20">
        <f>D33</f>
        <v>1236317.6000000001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48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Goshen SD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41985.09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100747.16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1491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3219.12</v>
      </c>
      <c r="D12" s="95">
        <f>'DOE25'!G13</f>
        <v>0</v>
      </c>
      <c r="E12" s="95">
        <f>'DOE25'!H13</f>
        <v>1491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46695.21</v>
      </c>
      <c r="D18" s="41">
        <f>SUM(D8:D17)</f>
        <v>0</v>
      </c>
      <c r="E18" s="41">
        <f>SUM(E8:E17)</f>
        <v>1491</v>
      </c>
      <c r="F18" s="41">
        <f>SUM(F8:F17)</f>
        <v>0</v>
      </c>
      <c r="G18" s="41">
        <f>SUM(G8:G17)</f>
        <v>100747.16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1491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7824.49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7824.49</v>
      </c>
      <c r="D31" s="41">
        <f>SUM(D21:D30)</f>
        <v>0</v>
      </c>
      <c r="E31" s="41">
        <f>SUM(E21:E30)</f>
        <v>1491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100747.16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17600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21270.720000000001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38870.720000000001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100747.16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46695.21</v>
      </c>
      <c r="D51" s="41">
        <f>D50+D31</f>
        <v>0</v>
      </c>
      <c r="E51" s="41">
        <f>E50+E31</f>
        <v>1491</v>
      </c>
      <c r="F51" s="41">
        <f>F50+F31</f>
        <v>0</v>
      </c>
      <c r="G51" s="41">
        <f>G50+G31</f>
        <v>100747.16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543585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624.16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624.16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543585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624.16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367620.86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158027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525647.86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525647.86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5525.78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25387.57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25387.57</v>
      </c>
      <c r="D91" s="131">
        <f>SUM(D85:D90)</f>
        <v>0</v>
      </c>
      <c r="E91" s="131">
        <f>SUM(E85:E90)</f>
        <v>5525.78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1094620.43</v>
      </c>
      <c r="D104" s="86">
        <f>D63+D81+D91+D103</f>
        <v>0</v>
      </c>
      <c r="E104" s="86">
        <f>E63+E81+E91+E103</f>
        <v>5525.78</v>
      </c>
      <c r="F104" s="86">
        <f>F63+F81+F91+F103</f>
        <v>0</v>
      </c>
      <c r="G104" s="86">
        <f>G63+G81+G103</f>
        <v>50624.160000000003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1030499.24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147113.95000000001</v>
      </c>
      <c r="D110" s="24" t="s">
        <v>288</v>
      </c>
      <c r="E110" s="95">
        <f>('DOE25'!L277)+('DOE25'!L296)+('DOE25'!L315)</f>
        <v>5525.78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1177613.19</v>
      </c>
      <c r="D115" s="86">
        <f>SUM(D109:D114)</f>
        <v>0</v>
      </c>
      <c r="E115" s="86">
        <f>SUM(E109:E114)</f>
        <v>5525.78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16436.29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118921.99000000002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36742.339999999997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172100.62000000002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50624.160000000003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-624.16000000000349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1399713.81</v>
      </c>
      <c r="D145" s="86">
        <f>(D115+D128+D144)</f>
        <v>0</v>
      </c>
      <c r="E145" s="86">
        <f>(E115+E128+E144)</f>
        <v>5525.78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6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Goshen SD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1030499</v>
      </c>
      <c r="D10" s="182">
        <f>ROUND((C10/$C$28)*100,1)</f>
        <v>76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152640</v>
      </c>
      <c r="D11" s="182">
        <f>ROUND((C11/$C$28)*100,1)</f>
        <v>11.3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16436</v>
      </c>
      <c r="D15" s="182">
        <f t="shared" ref="D15:D27" si="0">ROUND((C15/$C$28)*100,1)</f>
        <v>1.2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118922</v>
      </c>
      <c r="D17" s="182">
        <f t="shared" si="0"/>
        <v>8.8000000000000007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36742</v>
      </c>
      <c r="D21" s="182">
        <f t="shared" si="0"/>
        <v>2.7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1355239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1355239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543585</v>
      </c>
      <c r="D35" s="182">
        <f t="shared" ref="D35:D40" si="1">ROUND((C35/$C$41)*100,1)</f>
        <v>49.4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624.1600000000326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525648</v>
      </c>
      <c r="D37" s="182">
        <f t="shared" si="1"/>
        <v>47.8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30913</v>
      </c>
      <c r="D39" s="182">
        <f t="shared" si="1"/>
        <v>2.8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1100770.1600000001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Goshen SD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2017-08-06T23:12:01Z</cp:lastPrinted>
  <dcterms:created xsi:type="dcterms:W3CDTF">1997-12-04T19:04:30Z</dcterms:created>
  <dcterms:modified xsi:type="dcterms:W3CDTF">2017-11-29T17:23:53Z</dcterms:modified>
</cp:coreProperties>
</file>