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C16" i="10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H643" i="1" s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C18" i="2"/>
  <c r="C26" i="10"/>
  <c r="L328" i="1"/>
  <c r="L351" i="1"/>
  <c r="I662" i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50" i="2"/>
  <c r="F18" i="2"/>
  <c r="G156" i="2"/>
  <c r="E103" i="2"/>
  <c r="E31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H169" i="1"/>
  <c r="I476" i="1"/>
  <c r="H625" i="1" s="1"/>
  <c r="J625" i="1" s="1"/>
  <c r="F169" i="1"/>
  <c r="J140" i="1"/>
  <c r="F571" i="1"/>
  <c r="I552" i="1"/>
  <c r="K550" i="1"/>
  <c r="G22" i="2"/>
  <c r="K545" i="1"/>
  <c r="H552" i="1"/>
  <c r="C29" i="10"/>
  <c r="H140" i="1"/>
  <c r="L393" i="1"/>
  <c r="F22" i="13"/>
  <c r="C22" i="13" s="1"/>
  <c r="H25" i="13"/>
  <c r="C25" i="13" s="1"/>
  <c r="L560" i="1"/>
  <c r="J545" i="1"/>
  <c r="H338" i="1"/>
  <c r="H352" i="1" s="1"/>
  <c r="F338" i="1"/>
  <c r="F352" i="1" s="1"/>
  <c r="G192" i="1"/>
  <c r="H192" i="1"/>
  <c r="C35" i="10"/>
  <c r="L309" i="1"/>
  <c r="I571" i="1"/>
  <c r="J636" i="1"/>
  <c r="G36" i="2"/>
  <c r="L565" i="1"/>
  <c r="C138" i="2"/>
  <c r="L534" i="1" l="1"/>
  <c r="G545" i="1"/>
  <c r="F112" i="1"/>
  <c r="A13" i="12"/>
  <c r="F476" i="1"/>
  <c r="H622" i="1" s="1"/>
  <c r="J622" i="1" s="1"/>
  <c r="G164" i="2"/>
  <c r="C62" i="2"/>
  <c r="C63" i="2" s="1"/>
  <c r="E115" i="2"/>
  <c r="H33" i="13"/>
  <c r="E62" i="2"/>
  <c r="E63" i="2" s="1"/>
  <c r="K605" i="1"/>
  <c r="G648" i="1" s="1"/>
  <c r="E119" i="2"/>
  <c r="E128" i="2" s="1"/>
  <c r="E145" i="2" s="1"/>
  <c r="L290" i="1"/>
  <c r="L338" i="1" s="1"/>
  <c r="L352" i="1" s="1"/>
  <c r="G633" i="1" s="1"/>
  <c r="J633" i="1" s="1"/>
  <c r="J338" i="1"/>
  <c r="J352" i="1" s="1"/>
  <c r="G81" i="2"/>
  <c r="C78" i="2"/>
  <c r="D62" i="2"/>
  <c r="D63" i="2" s="1"/>
  <c r="D31" i="2"/>
  <c r="D51" i="2" s="1"/>
  <c r="D91" i="2"/>
  <c r="J645" i="1"/>
  <c r="K271" i="1"/>
  <c r="I257" i="1"/>
  <c r="I271" i="1" s="1"/>
  <c r="E8" i="13"/>
  <c r="C8" i="13" s="1"/>
  <c r="G257" i="1"/>
  <c r="G271" i="1" s="1"/>
  <c r="F257" i="1"/>
  <c r="F271" i="1" s="1"/>
  <c r="C124" i="2"/>
  <c r="J651" i="1"/>
  <c r="L247" i="1"/>
  <c r="H660" i="1" s="1"/>
  <c r="C112" i="2"/>
  <c r="C10" i="10"/>
  <c r="H257" i="1"/>
  <c r="H271" i="1" s="1"/>
  <c r="D12" i="13"/>
  <c r="C12" i="13" s="1"/>
  <c r="E16" i="13"/>
  <c r="C16" i="13" s="1"/>
  <c r="C13" i="10"/>
  <c r="C121" i="2"/>
  <c r="C18" i="10"/>
  <c r="C17" i="10"/>
  <c r="C120" i="2"/>
  <c r="C118" i="2"/>
  <c r="D5" i="13"/>
  <c r="C5" i="13" s="1"/>
  <c r="L211" i="1"/>
  <c r="C109" i="2"/>
  <c r="J643" i="1"/>
  <c r="L614" i="1"/>
  <c r="K598" i="1"/>
  <c r="G647" i="1" s="1"/>
  <c r="J647" i="1" s="1"/>
  <c r="J649" i="1"/>
  <c r="K551" i="1"/>
  <c r="L544" i="1"/>
  <c r="H545" i="1"/>
  <c r="L529" i="1"/>
  <c r="K549" i="1"/>
  <c r="F552" i="1"/>
  <c r="L524" i="1"/>
  <c r="K500" i="1"/>
  <c r="H476" i="1"/>
  <c r="H624" i="1" s="1"/>
  <c r="J624" i="1" s="1"/>
  <c r="G476" i="1"/>
  <c r="H623" i="1" s="1"/>
  <c r="J623" i="1" s="1"/>
  <c r="J640" i="1"/>
  <c r="I460" i="1"/>
  <c r="I461" i="1" s="1"/>
  <c r="H642" i="1" s="1"/>
  <c r="I446" i="1"/>
  <c r="G642" i="1" s="1"/>
  <c r="L401" i="1"/>
  <c r="C139" i="2" s="1"/>
  <c r="J644" i="1"/>
  <c r="J634" i="1"/>
  <c r="D29" i="13"/>
  <c r="C29" i="13" s="1"/>
  <c r="D127" i="2"/>
  <c r="D128" i="2" s="1"/>
  <c r="D145" i="2" s="1"/>
  <c r="H661" i="1"/>
  <c r="G661" i="1"/>
  <c r="I661" i="1" s="1"/>
  <c r="L362" i="1"/>
  <c r="C27" i="10" s="1"/>
  <c r="C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52" i="1"/>
  <c r="G571" i="1"/>
  <c r="I434" i="1"/>
  <c r="G434" i="1"/>
  <c r="I663" i="1"/>
  <c r="K552" i="1" l="1"/>
  <c r="F193" i="1"/>
  <c r="G627" i="1" s="1"/>
  <c r="J627" i="1" s="1"/>
  <c r="L408" i="1"/>
  <c r="G637" i="1" s="1"/>
  <c r="J637" i="1" s="1"/>
  <c r="J642" i="1"/>
  <c r="C141" i="2"/>
  <c r="C144" i="2" s="1"/>
  <c r="J648" i="1"/>
  <c r="D31" i="13"/>
  <c r="C31" i="13" s="1"/>
  <c r="C104" i="2"/>
  <c r="E33" i="13"/>
  <c r="D35" i="13" s="1"/>
  <c r="C115" i="2"/>
  <c r="H664" i="1"/>
  <c r="H672" i="1" s="1"/>
  <c r="C6" i="10" s="1"/>
  <c r="L257" i="1"/>
  <c r="L271" i="1" s="1"/>
  <c r="G632" i="1" s="1"/>
  <c r="J632" i="1" s="1"/>
  <c r="C28" i="10"/>
  <c r="D22" i="10" s="1"/>
  <c r="C128" i="2"/>
  <c r="F660" i="1"/>
  <c r="I660" i="1" s="1"/>
  <c r="I664" i="1" s="1"/>
  <c r="I672" i="1" s="1"/>
  <c r="C7" i="10" s="1"/>
  <c r="G104" i="2"/>
  <c r="L545" i="1"/>
  <c r="G667" i="1"/>
  <c r="G635" i="1"/>
  <c r="J635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C145" i="2"/>
  <c r="H667" i="1"/>
  <c r="D17" i="10"/>
  <c r="D27" i="10"/>
  <c r="D18" i="10"/>
  <c r="C30" i="10"/>
  <c r="D16" i="10"/>
  <c r="D23" i="10"/>
  <c r="D20" i="10"/>
  <c r="D15" i="10"/>
  <c r="D25" i="10"/>
  <c r="D19" i="10"/>
  <c r="D12" i="10"/>
  <c r="D24" i="10"/>
  <c r="D10" i="10"/>
  <c r="D26" i="10"/>
  <c r="D13" i="10"/>
  <c r="D11" i="10"/>
  <c r="D21" i="10"/>
  <c r="F664" i="1"/>
  <c r="F667" i="1" s="1"/>
  <c r="I667" i="1"/>
  <c r="H656" i="1"/>
  <c r="C41" i="10"/>
  <c r="D38" i="10" s="1"/>
  <c r="D28" i="10" l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<sst xmlns="http://schemas.openxmlformats.org/spreadsheetml/2006/main" count="3957" uniqueCount="915">
  <si>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</si>
  <si>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</si>
  <si>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</si>
  <si>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</si>
  <si>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</si>
  <si>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</si>
  <si>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</si>
  <si>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</si>
  <si>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</si>
  <si>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</si>
  <si>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</si>
  <si>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</si>
  <si>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</si>
  <si>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</si>
  <si>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</si>
  <si>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</si>
  <si>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</si>
  <si>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</si>
  <si>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</si>
  <si>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</si>
  <si>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</si>
  <si>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</si>
  <si>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</si>
  <si>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</si>
  <si>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</si>
  <si>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</si>
  <si>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</si>
  <si>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</si>
  <si>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</si>
  <si>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</si>
  <si>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</si>
  <si>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</si>
  <si>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</si>
  <si>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</si>
  <si>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</si>
  <si>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</si>
  <si>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</si>
  <si>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</si>
  <si>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</si>
  <si>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</si>
  <si>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</si>
  <si>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</si>
  <si>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</si>
  <si>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</si>
  <si>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</si>
  <si>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</si>
  <si>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</si>
  <si>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</si>
  <si>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</si>
  <si>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</si>
  <si>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</si>
  <si>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</si>
  <si>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</si>
  <si>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</si>
  <si>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</si>
  <si>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</si>
  <si>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</si>
  <si>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</si>
  <si>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</si>
  <si>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</si>
  <si>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</si>
  <si>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</si>
  <si>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</si>
  <si>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</si>
  <si>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</si>
  <si>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</si>
  <si>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</si>
  <si>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</si>
  <si>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</si>
  <si>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</si>
  <si>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</si>
  <si>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</si>
  <si>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</si>
  <si>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</si>
  <si>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</si>
  <si>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</si>
  <si>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</si>
  <si>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</si>
  <si>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</si>
  <si>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</si>
  <si>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</si>
  <si>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</si>
  <si>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</si>
  <si>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</si>
  <si>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</si>
  <si>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</si>
  <si>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</si>
  <si>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</si>
  <si>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</si>
  <si>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</si>
  <si>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</si>
  <si>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</si>
  <si>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</si>
  <si>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</si>
  <si>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</si>
  <si>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</si>
  <si>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</si>
  <si>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</si>
  <si>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</si>
  <si>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</si>
  <si>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</si>
  <si>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</si>
  <si>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</si>
  <si>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</si>
  <si>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</si>
  <si>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</si>
  <si>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</si>
  <si>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</si>
  <si>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</si>
  <si>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</si>
  <si>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</si>
  <si>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</si>
  <si>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</si>
  <si>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</si>
  <si>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</si>
  <si>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</si>
  <si>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</si>
  <si>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</si>
  <si>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</si>
  <si>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</si>
  <si>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</si>
  <si>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</si>
  <si>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</si>
  <si>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</si>
  <si>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</si>
  <si>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</si>
  <si>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</si>
  <si>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</si>
  <si>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</si>
  <si>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</si>
  <si>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</si>
  <si>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</si>
  <si>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</si>
  <si>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</si>
  <si>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</si>
  <si>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</si>
  <si>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</si>
  <si>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</si>
  <si>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</si>
  <si>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</si>
  <si>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</si>
  <si>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</si>
  <si>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</si>
  <si>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</si>
  <si>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</si>
  <si>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</si>
  <si>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</si>
  <si>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</si>
  <si>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</si>
  <si>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</si>
  <si>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</si>
  <si>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</si>
  <si>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</si>
  <si>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</si>
  <si>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</si>
  <si>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</si>
  <si>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</si>
  <si>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</si>
  <si>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</si>
  <si>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</si>
  <si>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</si>
  <si>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</si>
  <si>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</si>
  <si>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</si>
  <si>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</si>
  <si>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</si>
  <si>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</si>
  <si>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</si>
  <si>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</si>
  <si>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</si>
  <si>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</si>
  <si>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</si>
  <si>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</si>
  <si>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</si>
  <si>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</si>
  <si>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</si>
  <si>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</si>
  <si>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</si>
  <si>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</si>
  <si>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</si>
  <si>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</si>
  <si>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</si>
  <si>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</si>
  <si>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</si>
  <si>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</si>
  <si>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</si>
  <si>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</si>
  <si>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</si>
  <si>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</si>
  <si>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</si>
  <si>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</si>
  <si>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</si>
  <si>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</si>
  <si>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</si>
  <si>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</si>
  <si>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</si>
  <si>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</si>
  <si>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</si>
  <si>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</si>
  <si>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</si>
  <si>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</si>
  <si>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</si>
  <si>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</si>
  <si>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</si>
  <si>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</si>
  <si>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</si>
  <si>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</si>
  <si>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</si>
  <si>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</si>
  <si>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</si>
  <si>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</si>
  <si>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</si>
  <si>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</si>
  <si>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</si>
  <si>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</si>
  <si>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</si>
  <si>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</si>
  <si>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</si>
  <si>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</si>
  <si>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</si>
  <si>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</si>
  <si>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</si>
  <si>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</si>
  <si>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</si>
  <si>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</si>
  <si>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</si>
  <si>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</si>
  <si>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</si>
  <si>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</si>
  <si>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</si>
  <si>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</si>
  <si>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</si>
  <si>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</si>
  <si>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</si>
  <si>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</si>
  <si>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</si>
  <si>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</si>
  <si>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</si>
  <si>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</si>
  <si>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</si>
  <si>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</si>
  <si>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</si>
  <si>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</si>
  <si>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</si>
  <si>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</si>
  <si>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</si>
  <si>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</si>
  <si>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</si>
  <si>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</si>
  <si>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</si>
  <si>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</si>
  <si>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</si>
  <si>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</si>
  <si>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</si>
  <si>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</si>
  <si>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</si>
  <si>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</si>
  <si>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</si>
  <si>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</si>
  <si>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</si>
  <si>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</si>
  <si>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</si>
  <si>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</si>
  <si>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</si>
  <si>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</si>
  <si>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</si>
  <si>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</si>
  <si>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</si>
  <si>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</si>
  <si>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</si>
  <si>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</si>
  <si>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</si>
  <si>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</si>
  <si>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</si>
  <si>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</si>
  <si>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</si>
  <si>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</si>
  <si>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</si>
  <si>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</si>
  <si>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</si>
  <si>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</si>
  <si>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</si>
  <si>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</si>
  <si>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</si>
  <si>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</si>
  <si>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</si>
  <si>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</si>
  <si>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</si>
  <si>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</si>
  <si>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</si>
  <si>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</si>
  <si>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</si>
  <si>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</si>
  <si>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</si>
  <si>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</si>
  <si>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</si>
  <si>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</si>
  <si>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</si>
  <si>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</si>
  <si>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</si>
  <si>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</si>
  <si>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</si>
  <si>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</si>
  <si>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</si>
  <si>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</si>
  <si>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</si>
  <si>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</si>
  <si>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</si>
  <si>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</si>
  <si>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</si>
  <si>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</si>
  <si>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</si>
  <si>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</si>
  <si>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</si>
  <si>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</si>
  <si>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</si>
  <si>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</si>
  <si>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</si>
  <si>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</si>
  <si>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</si>
  <si>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</si>
  <si>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</si>
  <si>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</si>
  <si>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</si>
  <si>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</si>
  <si>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</si>
  <si>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</si>
  <si>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</si>
  <si>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</si>
  <si>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</si>
  <si>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</si>
  <si>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</si>
  <si>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</si>
  <si>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</si>
  <si>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</si>
  <si>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</si>
  <si>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</si>
  <si>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</si>
  <si>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</si>
  <si>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</si>
  <si>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</si>
  <si>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</si>
  <si>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</si>
  <si>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</si>
  <si>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</si>
  <si>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</si>
  <si>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</si>
  <si>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</si>
  <si>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</si>
  <si>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</si>
  <si>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</si>
  <si>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</si>
  <si>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</si>
  <si>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</si>
  <si>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</si>
  <si>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</si>
  <si>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</si>
  <si>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</si>
  <si>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</si>
  <si>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</si>
  <si>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</si>
  <si>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</si>
  <si>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</si>
  <si>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</si>
  <si>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</si>
  <si>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</si>
  <si>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</si>
  <si>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</si>
  <si>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</si>
  <si>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</si>
  <si>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</si>
  <si>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</si>
  <si>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</si>
  <si>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</si>
  <si>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</si>
  <si>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</si>
  <si>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</si>
  <si>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</si>
  <si>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</si>
  <si>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</si>
  <si>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</si>
  <si>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</si>
  <si>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</si>
  <si>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</si>
  <si>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</si>
  <si>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</si>
  <si>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</si>
  <si>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</si>
  <si>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</si>
  <si>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</si>
  <si>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</si>
  <si>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</si>
  <si>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</si>
  <si>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</si>
  <si>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</si>
  <si>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</si>
  <si>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</si>
  <si>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</si>
  <si>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</si>
  <si>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</si>
  <si>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</si>
  <si>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</si>
  <si>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</si>
  <si>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</si>
  <si>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</si>
  <si>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</si>
  <si>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</si>
  <si>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</si>
  <si>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</si>
  <si>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</si>
  <si>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</si>
  <si>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</si>
  <si>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</si>
  <si>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</si>
  <si>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</si>
  <si>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</si>
  <si>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</si>
  <si>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</si>
  <si>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</si>
  <si>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</si>
  <si>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</si>
  <si>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</si>
  <si>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</si>
  <si>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</si>
  <si>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</si>
  <si>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</si>
  <si>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</si>
  <si>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</si>
  <si>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</si>
  <si>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</si>
  <si>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</si>
  <si>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</si>
  <si>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</si>
  <si>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</si>
  <si>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</si>
  <si>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</si>
  <si>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</si>
  <si>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</si>
  <si>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</si>
  <si>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</si>
  <si>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</si>
  <si>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</si>
  <si>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</si>
  <si>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</si>
  <si>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</si>
  <si>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</si>
  <si>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</si>
  <si>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</si>
  <si>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</si>
  <si>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</si>
  <si>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</si>
  <si>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</si>
  <si>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</si>
  <si>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</si>
  <si>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</si>
  <si>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</si>
  <si>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</si>
  <si>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</si>
  <si>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</si>
  <si>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</si>
  <si>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</si>
  <si>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</si>
  <si>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</si>
  <si>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</si>
  <si>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</si>
  <si>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</si>
  <si>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</si>
  <si>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</si>
  <si>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</si>
  <si>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</si>
  <si>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</si>
  <si>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</si>
  <si>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</si>
  <si>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</si>
  <si>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</si>
  <si>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</si>
  <si>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</si>
  <si>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</si>
  <si>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</si>
  <si>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</si>
  <si>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</si>
  <si>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</si>
  <si>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</si>
  <si>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</si>
  <si>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</si>
  <si>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</si>
  <si>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</si>
  <si>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</si>
  <si>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</si>
  <si>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</si>
  <si>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</si>
  <si>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</si>
  <si>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</si>
  <si>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</si>
  <si>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</si>
  <si>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</si>
  <si>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</si>
  <si>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</si>
  <si>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</si>
  <si>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</si>
  <si>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</si>
  <si>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</si>
  <si>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</si>
  <si>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</si>
  <si>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</si>
  <si>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</si>
  <si>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</si>
  <si>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</si>
  <si>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</si>
  <si>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</si>
  <si>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</si>
  <si>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</si>
  <si>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</si>
  <si>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</si>
  <si>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</si>
  <si>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</si>
  <si>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</si>
  <si>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</si>
  <si>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</si>
  <si>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</si>
  <si>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</si>
  <si>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</si>
  <si>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</si>
  <si>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</si>
  <si>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</si>
  <si>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</si>
  <si>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</si>
  <si>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</si>
  <si>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</si>
  <si>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</si>
  <si>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</si>
  <si>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</si>
  <si>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</si>
  <si>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</si>
  <si>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</si>
  <si>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</si>
  <si>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</si>
  <si>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</si>
  <si>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</si>
  <si>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</si>
  <si>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</si>
  <si>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</si>
  <si>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</si>
  <si>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</si>
  <si>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</si>
  <si>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</si>
  <si>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</si>
  <si>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</si>
  <si>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</si>
  <si>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</si>
  <si>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</si>
  <si>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</si>
  <si>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</si>
  <si>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</si>
  <si>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</si>
  <si>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</si>
  <si>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</si>
  <si>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</si>
  <si>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</si>
  <si>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</si>
  <si>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</si>
  <si>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</si>
  <si>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</si>
  <si>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</si>
  <si>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</si>
  <si>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</si>
  <si>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</si>
  <si>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</si>
  <si>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</si>
  <si>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</si>
  <si>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</si>
  <si>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</si>
  <si>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</si>
  <si>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</si>
  <si>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</si>
  <si>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</si>
  <si>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</si>
  <si>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</si>
  <si>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</si>
  <si>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</si>
  <si>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</si>
  <si>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</si>
  <si>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</si>
  <si>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</si>
  <si>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</si>
  <si>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</si>
  <si>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</si>
  <si>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</si>
  <si>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</si>
  <si>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</si>
  <si>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</si>
  <si>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</si>
  <si>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</si>
  <si>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</si>
  <si>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</si>
  <si>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</si>
  <si>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</si>
  <si>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</si>
  <si>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</si>
  <si>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</si>
  <si>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</si>
  <si>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</si>
  <si>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</si>
  <si>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</si>
  <si>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</si>
  <si>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</si>
  <si>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</si>
  <si>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</si>
  <si>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</si>
  <si>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</si>
  <si>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</si>
  <si>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</si>
  <si>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</si>
  <si>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</si>
  <si>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</si>
  <si>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</si>
  <si>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</si>
  <si>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</si>
  <si>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</si>
  <si>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</si>
  <si>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</si>
  <si>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</si>
  <si>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</si>
  <si>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</si>
  <si>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</si>
  <si>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</si>
  <si>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</si>
  <si>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</si>
  <si>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</si>
  <si>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</si>
  <si>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</si>
  <si>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</si>
  <si>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</si>
  <si>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</si>
  <si>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</si>
  <si>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</si>
  <si>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</si>
  <si>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</si>
  <si>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</si>
  <si>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</si>
  <si>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</si>
  <si>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</si>
  <si>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</si>
  <si>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</si>
  <si>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</si>
  <si>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</si>
  <si>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</si>
  <si>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</si>
  <si>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</si>
  <si>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</si>
  <si>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</si>
  <si>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</si>
  <si>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</si>
  <si>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</si>
  <si>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</si>
  <si>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</si>
  <si>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</si>
  <si>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</si>
  <si>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</si>
  <si>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</si>
  <si>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</si>
  <si>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</si>
  <si>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</si>
  <si>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</si>
  <si>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</si>
  <si>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</si>
  <si>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</si>
  <si>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</si>
  <si>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</si>
  <si>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</si>
  <si>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</si>
  <si>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</si>
  <si>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</si>
  <si>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</si>
  <si>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</si>
  <si>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</si>
  <si>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</si>
  <si>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</si>
  <si>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</si>
  <si>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</si>
  <si>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</si>
  <si>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</si>
  <si>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</si>
  <si>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</si>
  <si>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</si>
  <si>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</si>
  <si>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</si>
  <si>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</si>
  <si>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</si>
  <si>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</si>
  <si>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</si>
  <si>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</si>
  <si>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</si>
  <si>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</si>
  <si>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</si>
  <si>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</si>
  <si>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</si>
  <si>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</si>
  <si>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</si>
  <si>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</si>
  <si>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</si>
  <si>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</si>
  <si>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</si>
  <si>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</si>
  <si>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</si>
  <si>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</si>
  <si>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</si>
  <si>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</si>
  <si>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</si>
  <si>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</si>
  <si>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</si>
  <si>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</si>
  <si>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</si>
  <si>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</si>
  <si>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</si>
  <si>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</si>
  <si>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</si>
  <si>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</si>
  <si>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</si>
  <si>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</si>
  <si>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</si>
  <si>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</si>
  <si>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</si>
  <si>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</si>
  <si>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</si>
  <si>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</si>
  <si>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</si>
  <si>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</si>
  <si>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</si>
  <si>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</si>
  <si>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</si>
  <si>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</si>
  <si>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</si>
  <si>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</si>
  <si>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</si>
  <si>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</si>
  <si>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</si>
  <si>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</si>
  <si>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</si>
  <si>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</si>
  <si>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</si>
  <si>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</si>
  <si>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</si>
  <si>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</si>
  <si>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</si>
  <si>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</si>
  <si>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</si>
  <si>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</si>
  <si>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</si>
  <si>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</si>
  <si>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</si>
  <si>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</si>
  <si>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</si>
  <si>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</si>
  <si>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</si>
  <si>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</si>
  <si>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</si>
  <si>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</si>
  <si>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</si>
  <si>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</si>
  <si>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</si>
  <si>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</si>
  <si>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</si>
  <si>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</si>
  <si>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</si>
  <si>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</si>
  <si>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</si>
  <si>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</si>
  <si>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</si>
  <si>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</si>
  <si>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</si>
  <si>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</si>
  <si>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</si>
  <si>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</si>
  <si>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</si>
  <si>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</si>
  <si>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</si>
  <si>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</si>
  <si>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</si>
  <si>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</si>
  <si>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</si>
  <si>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</si>
  <si>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</si>
  <si>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</si>
  <si>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</si>
  <si>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</si>
  <si>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</si>
  <si>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</si>
  <si>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</si>
  <si>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</si>
  <si>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</si>
  <si>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</si>
  <si>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</si>
  <si>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</si>
  <si>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</si>
  <si>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</si>
  <si>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</si>
  <si>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</si>
  <si>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</si>
  <si>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</si>
  <si>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</si>
  <si>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</si>
  <si>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</si>
  <si>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</si>
  <si>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</si>
  <si>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</si>
  <si>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</si>
  <si>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</si>
  <si>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</si>
  <si>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</si>
  <si>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</si>
  <si>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</si>
  <si>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</si>
  <si>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</si>
  <si>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</si>
  <si>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</si>
  <si>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</si>
  <si>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</si>
  <si>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</si>
  <si>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</si>
  <si>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</si>
  <si>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</si>
  <si>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</si>
  <si>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</si>
  <si>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</si>
  <si>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</si>
  <si>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</si>
  <si>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</si>
  <si>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</si>
  <si>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</si>
  <si>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</si>
  <si>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</si>
  <si>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</si>
  <si>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</si>
  <si>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</si>
  <si>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</si>
  <si>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</si>
  <si>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</si>
  <si>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</si>
  <si>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</si>
  <si>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</si>
  <si>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</si>
  <si>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</si>
  <si>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</si>
  <si>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</si>
  <si>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</si>
  <si>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</si>
  <si>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</si>
  <si>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</si>
  <si>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</si>
  <si>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</si>
  <si>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</si>
  <si>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</si>
  <si>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</si>
  <si>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</si>
  <si>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</si>
  <si>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</si>
  <si>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</si>
  <si>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</si>
  <si>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</si>
  <si>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</si>
  <si>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</si>
  <si>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</si>
  <si>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</si>
  <si>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</si>
  <si>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</si>
  <si>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</si>
  <si>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</si>
  <si>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</si>
  <si>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</si>
  <si>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</si>
  <si>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</si>
  <si>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</si>
  <si>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</si>
  <si>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</si>
  <si>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</si>
  <si>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</si>
  <si>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</si>
  <si>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</si>
  <si>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</si>
  <si>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</si>
  <si>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</si>
  <si>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</si>
  <si>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</si>
  <si>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</si>
  <si>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</si>
  <si>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</si>
  <si>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</si>
  <si>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</si>
  <si>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</si>
  <si>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</si>
  <si>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</si>
  <si>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</si>
  <si>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</si>
  <si>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</si>
  <si>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</si>
  <si>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</si>
  <si>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</si>
  <si>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</si>
  <si>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</si>
  <si>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</si>
  <si>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</si>
  <si>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</si>
  <si>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</si>
  <si>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</si>
  <si>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</si>
  <si>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</si>
  <si>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</si>
  <si>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</si>
  <si>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</si>
  <si>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</si>
  <si>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</si>
  <si>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GREENLAND SCHOOL DISTRICT</t>
  </si>
  <si>
    <t>08/22</t>
  </si>
  <si>
    <t>08/02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</si>
</sst>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215</v>
      </c>
      <c r="C2" s="21">
        <v>215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602505.18999999994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409868.76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1145.05</v>
      </c>
      <c r="G12" s="18"/>
      <c r="H12" s="18">
        <v>4662.0600000000004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305.91000000000003</v>
      </c>
      <c r="G13" s="18">
        <v>1193.04</v>
      </c>
      <c r="H13" s="18">
        <v>4596.2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1425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1994.29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605381.15</v>
      </c>
      <c r="G19" s="41">
        <f>SUM(G9:G18)</f>
        <v>3187.33</v>
      </c>
      <c r="H19" s="41">
        <f>SUM(H9:H18)</f>
        <v>9258.26</v>
      </c>
      <c r="I19" s="41">
        <f>SUM(I9:I18)</f>
        <v>0</v>
      </c>
      <c r="J19" s="41">
        <f>SUM(J9:J18)</f>
        <v>409868.76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4662.0600000000004</v>
      </c>
      <c r="G22" s="18">
        <v>1145.05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4596.2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21522.22</v>
      </c>
      <c r="G24" s="18">
        <v>47.99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26184.280000000002</v>
      </c>
      <c r="G32" s="41">
        <f>SUM(G22:G31)</f>
        <v>1193.04</v>
      </c>
      <c r="H32" s="41">
        <f>SUM(H22:H31)</f>
        <v>4596.2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1994.29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4662.0600000000004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212424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409868.76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266772.87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579196.87</v>
      </c>
      <c r="G51" s="41">
        <f>SUM(G35:G50)</f>
        <v>1994.29</v>
      </c>
      <c r="H51" s="41">
        <f>SUM(H35:H50)</f>
        <v>4662.0600000000004</v>
      </c>
      <c r="I51" s="41">
        <f>SUM(I35:I50)</f>
        <v>0</v>
      </c>
      <c r="J51" s="41">
        <f>SUM(J35:J50)</f>
        <v>409868.76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605381.15</v>
      </c>
      <c r="G52" s="41">
        <f>G51+G32</f>
        <v>3187.33</v>
      </c>
      <c r="H52" s="41">
        <f>H51+H32</f>
        <v>9258.26</v>
      </c>
      <c r="I52" s="41">
        <f>I51+I32</f>
        <v>0</v>
      </c>
      <c r="J52" s="41">
        <f>J51+J32</f>
        <v>409868.76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6836605</v>
      </c>
      <c r="G57" s="18"/>
      <c r="H57" s="18"/>
      <c r="I57" s="18"/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6836605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11279.68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62511.78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22740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12253.49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2471.3200000000002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25211.32</v>
      </c>
      <c r="G111" s="41">
        <f>SUM(G96:G110)</f>
        <v>62511.78</v>
      </c>
      <c r="H111" s="41">
        <f>SUM(H96:H110)</f>
        <v>12253.49</v>
      </c>
      <c r="I111" s="41">
        <f>SUM(I96:I110)</f>
        <v>0</v>
      </c>
      <c r="J111" s="41">
        <f>SUM(J96:J110)</f>
        <v>11279.68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6861816.3200000003</v>
      </c>
      <c r="G112" s="41">
        <f>G60+G111</f>
        <v>62511.78</v>
      </c>
      <c r="H112" s="41">
        <f>H60+H79+H94+H111</f>
        <v>12253.49</v>
      </c>
      <c r="I112" s="41">
        <f>I60+I111</f>
        <v>0</v>
      </c>
      <c r="J112" s="41">
        <f>J60+J111</f>
        <v>11279.68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447683.46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1660384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3270.13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2111337.59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106964.42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37874.54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1260.6600000000001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144838.96</v>
      </c>
      <c r="G136" s="41">
        <f>SUM(G123:G135)</f>
        <v>1260.6600000000001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2256176.5499999998</v>
      </c>
      <c r="G140" s="41">
        <f>G121+SUM(G136:G137)</f>
        <v>1260.6600000000001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32033.15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16499.099999999999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36418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36418</v>
      </c>
      <c r="G162" s="41">
        <f>SUM(G150:G161)</f>
        <v>16499.099999999999</v>
      </c>
      <c r="H162" s="41">
        <f>SUM(H150:H161)</f>
        <v>32033.15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36418</v>
      </c>
      <c r="G169" s="41">
        <f>G147+G162+SUM(G163:G168)</f>
        <v>16499.099999999999</v>
      </c>
      <c r="H169" s="41">
        <f>H147+H162+SUM(H163:H168)</f>
        <v>32033.15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25924.03</v>
      </c>
      <c r="H179" s="18">
        <v>30</v>
      </c>
      <c r="I179" s="18"/>
      <c r="J179" s="18">
        <v>45400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25924.03</v>
      </c>
      <c r="H183" s="41">
        <f>SUM(H179:H182)</f>
        <v>30</v>
      </c>
      <c r="I183" s="41">
        <f>SUM(I179:I182)</f>
        <v>0</v>
      </c>
      <c r="J183" s="41">
        <f>SUM(J179:J182)</f>
        <v>45400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25924.03</v>
      </c>
      <c r="H192" s="41">
        <f>+H183+SUM(H188:H191)</f>
        <v>30</v>
      </c>
      <c r="I192" s="41">
        <f>I177+I183+SUM(I188:I191)</f>
        <v>0</v>
      </c>
      <c r="J192" s="41">
        <f>J183</f>
        <v>45400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9154410.870000001</v>
      </c>
      <c r="G193" s="47">
        <f>G112+G140+G169+G192</f>
        <v>106195.57</v>
      </c>
      <c r="H193" s="47">
        <f>H112+H140+H169+H192</f>
        <v>44316.639999999999</v>
      </c>
      <c r="I193" s="47">
        <f>I112+I140+I169+I192</f>
        <v>0</v>
      </c>
      <c r="J193" s="47">
        <f>J112+J140+J192</f>
        <v>56679.68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1775467.73</v>
      </c>
      <c r="G197" s="18">
        <v>712127.22</v>
      </c>
      <c r="H197" s="18">
        <v>7191.5</v>
      </c>
      <c r="I197" s="18">
        <v>57643.01</v>
      </c>
      <c r="J197" s="18">
        <v>5143.9399999999996</v>
      </c>
      <c r="K197" s="18"/>
      <c r="L197" s="19">
        <f>SUM(F197:K197)</f>
        <v>2557573.4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541155.89</v>
      </c>
      <c r="G198" s="18">
        <v>217053.7</v>
      </c>
      <c r="H198" s="18">
        <v>185401.74</v>
      </c>
      <c r="I198" s="18">
        <v>1527.99</v>
      </c>
      <c r="J198" s="18">
        <v>2473.5300000000002</v>
      </c>
      <c r="K198" s="18"/>
      <c r="L198" s="19">
        <f>SUM(F198:K198)</f>
        <v>947612.85000000009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48353.96</v>
      </c>
      <c r="G200" s="18">
        <v>3797.85</v>
      </c>
      <c r="H200" s="18">
        <v>35520.120000000003</v>
      </c>
      <c r="I200" s="18">
        <v>3410.37</v>
      </c>
      <c r="J200" s="18"/>
      <c r="K200" s="18"/>
      <c r="L200" s="19">
        <f>SUM(F200:K200)</f>
        <v>91082.299999999988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200520.94</v>
      </c>
      <c r="G202" s="18">
        <v>80427.490000000005</v>
      </c>
      <c r="H202" s="18">
        <v>149465.45000000001</v>
      </c>
      <c r="I202" s="18">
        <v>3944.04</v>
      </c>
      <c r="J202" s="18"/>
      <c r="K202" s="18"/>
      <c r="L202" s="19">
        <f t="shared" ref="L202:L208" si="0">SUM(F202:K202)</f>
        <v>434357.92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69171</v>
      </c>
      <c r="G203" s="18">
        <v>44702.95</v>
      </c>
      <c r="H203" s="18">
        <v>15529.7</v>
      </c>
      <c r="I203" s="18">
        <v>14859</v>
      </c>
      <c r="J203" s="18">
        <v>57266.29</v>
      </c>
      <c r="K203" s="18">
        <v>3415</v>
      </c>
      <c r="L203" s="19">
        <f t="shared" si="0"/>
        <v>204943.94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13826.42</v>
      </c>
      <c r="G204" s="18">
        <v>1279.47</v>
      </c>
      <c r="H204" s="18">
        <v>329866.93</v>
      </c>
      <c r="I204" s="18">
        <v>103.49</v>
      </c>
      <c r="J204" s="18"/>
      <c r="K204" s="18">
        <v>6424.21</v>
      </c>
      <c r="L204" s="19">
        <f t="shared" si="0"/>
        <v>351500.52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273831.56</v>
      </c>
      <c r="G205" s="18">
        <v>111331.85</v>
      </c>
      <c r="H205" s="18">
        <v>12112.92</v>
      </c>
      <c r="I205" s="18">
        <v>920.05</v>
      </c>
      <c r="J205" s="18">
        <v>774.4</v>
      </c>
      <c r="K205" s="18">
        <v>874</v>
      </c>
      <c r="L205" s="19">
        <f t="shared" si="0"/>
        <v>399844.78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v>5882.08</v>
      </c>
      <c r="L206" s="19">
        <f t="shared" si="0"/>
        <v>5882.08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186690.93</v>
      </c>
      <c r="G207" s="18">
        <v>74880.38</v>
      </c>
      <c r="H207" s="18">
        <v>126529.47</v>
      </c>
      <c r="I207" s="18">
        <v>124607.1</v>
      </c>
      <c r="J207" s="18">
        <v>1611.41</v>
      </c>
      <c r="K207" s="18"/>
      <c r="L207" s="19">
        <f t="shared" si="0"/>
        <v>514319.29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236733.45</v>
      </c>
      <c r="I208" s="18"/>
      <c r="J208" s="18"/>
      <c r="K208" s="18"/>
      <c r="L208" s="19">
        <f t="shared" si="0"/>
        <v>236733.45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2729</v>
      </c>
      <c r="H209" s="18">
        <v>11413.97</v>
      </c>
      <c r="I209" s="18">
        <v>216.24</v>
      </c>
      <c r="J209" s="18">
        <v>25714.98</v>
      </c>
      <c r="K209" s="18"/>
      <c r="L209" s="19">
        <f>SUM(F209:K209)</f>
        <v>40074.19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3109018.43</v>
      </c>
      <c r="G211" s="41">
        <f t="shared" si="1"/>
        <v>1248329.9100000001</v>
      </c>
      <c r="H211" s="41">
        <f t="shared" si="1"/>
        <v>1109765.25</v>
      </c>
      <c r="I211" s="41">
        <f t="shared" si="1"/>
        <v>207231.29</v>
      </c>
      <c r="J211" s="41">
        <f t="shared" si="1"/>
        <v>92984.55</v>
      </c>
      <c r="K211" s="41">
        <f t="shared" si="1"/>
        <v>16595.29</v>
      </c>
      <c r="L211" s="41">
        <f t="shared" si="1"/>
        <v>5783924.7200000007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2549044.8199999998</v>
      </c>
      <c r="I233" s="18"/>
      <c r="J233" s="18"/>
      <c r="K233" s="18"/>
      <c r="L233" s="19">
        <f>SUM(F233:K233)</f>
        <v>2549044.8199999998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106692.31</v>
      </c>
      <c r="I234" s="18"/>
      <c r="J234" s="18"/>
      <c r="K234" s="18"/>
      <c r="L234" s="19">
        <f>SUM(F234:K234)</f>
        <v>106692.31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4130.6400000000003</v>
      </c>
      <c r="I236" s="18"/>
      <c r="J236" s="18"/>
      <c r="K236" s="18"/>
      <c r="L236" s="19">
        <f>SUM(F236:K236)</f>
        <v>4130.6400000000003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1536.27</v>
      </c>
      <c r="G240" s="18">
        <v>142.16</v>
      </c>
      <c r="H240" s="18">
        <v>36651.879999999997</v>
      </c>
      <c r="I240" s="18">
        <v>11.5</v>
      </c>
      <c r="J240" s="18"/>
      <c r="K240" s="18">
        <v>713.8</v>
      </c>
      <c r="L240" s="19">
        <f t="shared" si="4"/>
        <v>39055.61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80219.710000000006</v>
      </c>
      <c r="I244" s="18"/>
      <c r="J244" s="18"/>
      <c r="K244" s="18"/>
      <c r="L244" s="19">
        <f t="shared" si="4"/>
        <v>80219.710000000006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1536.27</v>
      </c>
      <c r="G247" s="41">
        <f t="shared" si="5"/>
        <v>142.16</v>
      </c>
      <c r="H247" s="41">
        <f t="shared" si="5"/>
        <v>2776739.36</v>
      </c>
      <c r="I247" s="41">
        <f t="shared" si="5"/>
        <v>11.5</v>
      </c>
      <c r="J247" s="41">
        <f t="shared" si="5"/>
        <v>0</v>
      </c>
      <c r="K247" s="41">
        <f t="shared" si="5"/>
        <v>713.8</v>
      </c>
      <c r="L247" s="41">
        <f t="shared" si="5"/>
        <v>2779143.09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87421.83</v>
      </c>
      <c r="I255" s="18"/>
      <c r="J255" s="18"/>
      <c r="K255" s="18"/>
      <c r="L255" s="19">
        <f t="shared" si="6"/>
        <v>87421.83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87421.83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87421.83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3110554.7</v>
      </c>
      <c r="G257" s="41">
        <f t="shared" si="8"/>
        <v>1248472.07</v>
      </c>
      <c r="H257" s="41">
        <f t="shared" si="8"/>
        <v>3973926.44</v>
      </c>
      <c r="I257" s="41">
        <f t="shared" si="8"/>
        <v>207242.79</v>
      </c>
      <c r="J257" s="41">
        <f t="shared" si="8"/>
        <v>92984.55</v>
      </c>
      <c r="K257" s="41">
        <f t="shared" si="8"/>
        <v>17309.09</v>
      </c>
      <c r="L257" s="41">
        <f t="shared" si="8"/>
        <v>8650489.6400000006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325000</v>
      </c>
      <c r="L260" s="19">
        <f>SUM(F260:K260)</f>
        <v>325000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89914</v>
      </c>
      <c r="L261" s="19">
        <f>SUM(F261:K261)</f>
        <v>89914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25924.03</v>
      </c>
      <c r="L263" s="19">
        <f>SUM(F263:K263)</f>
        <v>25924.03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30</v>
      </c>
      <c r="L264" s="19">
        <f t="shared" ref="L264:L270" si="9">SUM(F264:K264)</f>
        <v>30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45400</v>
      </c>
      <c r="L266" s="19">
        <f t="shared" si="9"/>
        <v>45400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486268.03</v>
      </c>
      <c r="L270" s="41">
        <f t="shared" si="9"/>
        <v>486268.03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3110554.7</v>
      </c>
      <c r="G271" s="42">
        <f t="shared" si="11"/>
        <v>1248472.07</v>
      </c>
      <c r="H271" s="42">
        <f t="shared" si="11"/>
        <v>3973926.44</v>
      </c>
      <c r="I271" s="42">
        <f t="shared" si="11"/>
        <v>207242.79</v>
      </c>
      <c r="J271" s="42">
        <f t="shared" si="11"/>
        <v>92984.55</v>
      </c>
      <c r="K271" s="42">
        <f t="shared" si="11"/>
        <v>503577.12000000005</v>
      </c>
      <c r="L271" s="42">
        <f t="shared" si="11"/>
        <v>9136757.6699999999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2198.9499999999998</v>
      </c>
      <c r="G276" s="18">
        <v>531.04999999999995</v>
      </c>
      <c r="H276" s="18">
        <v>500</v>
      </c>
      <c r="I276" s="18">
        <v>1276.6300000000001</v>
      </c>
      <c r="J276" s="18">
        <v>573.9</v>
      </c>
      <c r="K276" s="18"/>
      <c r="L276" s="19">
        <f>SUM(F276:K276)</f>
        <v>5080.53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25200.7</v>
      </c>
      <c r="G277" s="18">
        <v>5432.45</v>
      </c>
      <c r="H277" s="18"/>
      <c r="I277" s="18"/>
      <c r="J277" s="18"/>
      <c r="K277" s="18"/>
      <c r="L277" s="19">
        <f>SUM(F277:K277)</f>
        <v>30633.15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1288.76</v>
      </c>
      <c r="G279" s="18">
        <v>311.24</v>
      </c>
      <c r="H279" s="18"/>
      <c r="I279" s="18"/>
      <c r="J279" s="18"/>
      <c r="K279" s="18">
        <v>400</v>
      </c>
      <c r="L279" s="19">
        <f>SUM(F279:K279)</f>
        <v>2000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4047.49</v>
      </c>
      <c r="G282" s="18"/>
      <c r="H282" s="18"/>
      <c r="I282" s="18"/>
      <c r="J282" s="18">
        <v>3226</v>
      </c>
      <c r="K282" s="18"/>
      <c r="L282" s="19">
        <f t="shared" si="12"/>
        <v>7273.49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150</v>
      </c>
      <c r="L283" s="19">
        <f t="shared" si="12"/>
        <v>150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17.149999999999999</v>
      </c>
      <c r="L285" s="19">
        <f t="shared" si="12"/>
        <v>17.149999999999999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32735.9</v>
      </c>
      <c r="G290" s="42">
        <f t="shared" si="13"/>
        <v>6274.74</v>
      </c>
      <c r="H290" s="42">
        <f t="shared" si="13"/>
        <v>500</v>
      </c>
      <c r="I290" s="42">
        <f t="shared" si="13"/>
        <v>1276.6300000000001</v>
      </c>
      <c r="J290" s="42">
        <f t="shared" si="13"/>
        <v>3799.9</v>
      </c>
      <c r="K290" s="42">
        <f t="shared" si="13"/>
        <v>567.15</v>
      </c>
      <c r="L290" s="41">
        <f t="shared" si="13"/>
        <v>45154.32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32735.9</v>
      </c>
      <c r="G338" s="41">
        <f t="shared" si="20"/>
        <v>6274.74</v>
      </c>
      <c r="H338" s="41">
        <f t="shared" si="20"/>
        <v>500</v>
      </c>
      <c r="I338" s="41">
        <f t="shared" si="20"/>
        <v>1276.6300000000001</v>
      </c>
      <c r="J338" s="41">
        <f t="shared" si="20"/>
        <v>3799.9</v>
      </c>
      <c r="K338" s="41">
        <f t="shared" si="20"/>
        <v>567.15</v>
      </c>
      <c r="L338" s="41">
        <f t="shared" si="20"/>
        <v>45154.32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32735.9</v>
      </c>
      <c r="G352" s="41">
        <f>G338</f>
        <v>6274.74</v>
      </c>
      <c r="H352" s="41">
        <f>H338</f>
        <v>500</v>
      </c>
      <c r="I352" s="41">
        <f>I338</f>
        <v>1276.6300000000001</v>
      </c>
      <c r="J352" s="41">
        <f>J338</f>
        <v>3799.9</v>
      </c>
      <c r="K352" s="47">
        <f>K338+K351</f>
        <v>567.15</v>
      </c>
      <c r="L352" s="41">
        <f>L338+L351</f>
        <v>45154.32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46111.07</v>
      </c>
      <c r="G358" s="18">
        <v>18494.82</v>
      </c>
      <c r="H358" s="18">
        <v>3484.27</v>
      </c>
      <c r="I358" s="18">
        <v>38105.410000000003</v>
      </c>
      <c r="J358" s="18"/>
      <c r="K358" s="18"/>
      <c r="L358" s="13">
        <f>SUM(F358:K358)</f>
        <v>106195.57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46111.07</v>
      </c>
      <c r="G362" s="47">
        <f t="shared" si="22"/>
        <v>18494.82</v>
      </c>
      <c r="H362" s="47">
        <f t="shared" si="22"/>
        <v>3484.27</v>
      </c>
      <c r="I362" s="47">
        <f t="shared" si="22"/>
        <v>38105.410000000003</v>
      </c>
      <c r="J362" s="47">
        <f t="shared" si="22"/>
        <v>0</v>
      </c>
      <c r="K362" s="47">
        <f t="shared" si="22"/>
        <v>0</v>
      </c>
      <c r="L362" s="47">
        <f t="shared" si="22"/>
        <v>106195.57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>
        <v>35542.769999999997</v>
      </c>
      <c r="H367" s="18"/>
      <c r="I367" s="56">
        <f>SUM(F367:H367)</f>
        <v>35542.769999999997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>
        <v>2562.64</v>
      </c>
      <c r="H368" s="63"/>
      <c r="I368" s="56">
        <f>SUM(F368:H368)</f>
        <v>2562.64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38105.409999999996</v>
      </c>
      <c r="H369" s="47">
        <f>SUM(H367:H368)</f>
        <v>0</v>
      </c>
      <c r="I369" s="47">
        <f>SUM(I367:I368)</f>
        <v>38105.409999999996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0.24</v>
      </c>
      <c r="I395" s="18"/>
      <c r="J395" s="24" t="s">
        <v>288</v>
      </c>
      <c r="K395" s="24" t="s">
        <v>288</v>
      </c>
      <c r="L395" s="56">
        <f t="shared" ref="L395:L400" si="26">SUM(F395:K395)</f>
        <v>0.24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4"/>
      <c r="G396" s="18">
        <v>20400</v>
      </c>
      <c r="H396" s="18">
        <v>11174.21</v>
      </c>
      <c r="I396" s="18"/>
      <c r="J396" s="24" t="s">
        <v>288</v>
      </c>
      <c r="K396" s="24" t="s">
        <v>288</v>
      </c>
      <c r="L396" s="56">
        <f>SUM(G396:K396)</f>
        <v>31574.21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4"/>
      <c r="G397" s="18">
        <v>25000</v>
      </c>
      <c r="H397" s="18"/>
      <c r="I397" s="18"/>
      <c r="J397" s="24" t="s">
        <v>288</v>
      </c>
      <c r="K397" s="24" t="s">
        <v>288</v>
      </c>
      <c r="L397" s="56">
        <f>SUM(G397:K397)</f>
        <v>25000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105.23</v>
      </c>
      <c r="I398" s="18"/>
      <c r="J398" s="24" t="s">
        <v>288</v>
      </c>
      <c r="K398" s="24" t="s">
        <v>288</v>
      </c>
      <c r="L398" s="56">
        <f t="shared" si="26"/>
        <v>105.23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45400</v>
      </c>
      <c r="H401" s="47">
        <f>SUM(H395:H400)</f>
        <v>11279.679999999998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56679.68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45400</v>
      </c>
      <c r="H408" s="47">
        <f>H393+H401+H407</f>
        <v>11279.679999999998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56679.68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409868.76</v>
      </c>
      <c r="H440" s="18"/>
      <c r="I440" s="56">
        <f t="shared" si="33"/>
        <v>409868.76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409868.76</v>
      </c>
      <c r="H446" s="13">
        <f>SUM(H439:H445)</f>
        <v>0</v>
      </c>
      <c r="I446" s="13">
        <f>SUM(I439:I445)</f>
        <v>409868.76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409868.76</v>
      </c>
      <c r="H459" s="18"/>
      <c r="I459" s="56">
        <f t="shared" si="34"/>
        <v>409868.76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409868.76</v>
      </c>
      <c r="H460" s="83">
        <f>SUM(H454:H459)</f>
        <v>0</v>
      </c>
      <c r="I460" s="83">
        <f>SUM(I454:I459)</f>
        <v>409868.76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409868.76</v>
      </c>
      <c r="H461" s="42">
        <f>H452+H460</f>
        <v>0</v>
      </c>
      <c r="I461" s="42">
        <f>I452+I460</f>
        <v>409868.76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561543.67000000004</v>
      </c>
      <c r="G465" s="18">
        <v>1386.2</v>
      </c>
      <c r="H465" s="18">
        <v>5499.74</v>
      </c>
      <c r="I465" s="18"/>
      <c r="J465" s="18">
        <v>353189.08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9154410.8699999992</v>
      </c>
      <c r="G468" s="18">
        <v>106195.57</v>
      </c>
      <c r="H468" s="18">
        <v>44316.639999999999</v>
      </c>
      <c r="I468" s="18"/>
      <c r="J468" s="18">
        <v>56679.68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608.09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9154410.8699999992</v>
      </c>
      <c r="G470" s="53">
        <f>SUM(G468:G469)</f>
        <v>106803.66</v>
      </c>
      <c r="H470" s="53">
        <f>SUM(H468:H469)</f>
        <v>44316.639999999999</v>
      </c>
      <c r="I470" s="53">
        <f>SUM(I468:I469)</f>
        <v>0</v>
      </c>
      <c r="J470" s="53">
        <f>SUM(J468:J469)</f>
        <v>56679.68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9136757.6699999999</v>
      </c>
      <c r="G472" s="18">
        <v>106195.57</v>
      </c>
      <c r="H472" s="18">
        <v>45154.32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9136757.6699999999</v>
      </c>
      <c r="G474" s="53">
        <f>SUM(G472:G473)</f>
        <v>106195.57</v>
      </c>
      <c r="H474" s="53">
        <f>SUM(H472:H473)</f>
        <v>45154.32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579196.86999999918</v>
      </c>
      <c r="G476" s="53">
        <f>(G465+G470)- G474</f>
        <v>1994.2899999999936</v>
      </c>
      <c r="H476" s="53">
        <f>(H465+H470)- H474</f>
        <v>4662.0599999999977</v>
      </c>
      <c r="I476" s="53">
        <f>(I465+I470)- I474</f>
        <v>0</v>
      </c>
      <c r="J476" s="53">
        <f>(J465+J470)- J474</f>
        <v>409868.76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6473515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4.4400000000000004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2245000</v>
      </c>
      <c r="G495" s="18"/>
      <c r="H495" s="18"/>
      <c r="I495" s="18"/>
      <c r="J495" s="18"/>
      <c r="K495" s="53">
        <f>SUM(F495:J495)</f>
        <v>2245000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325000</v>
      </c>
      <c r="G497" s="18"/>
      <c r="H497" s="18"/>
      <c r="I497" s="18"/>
      <c r="J497" s="18"/>
      <c r="K497" s="53">
        <f t="shared" si="35"/>
        <v>325000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1920000</v>
      </c>
      <c r="G498" s="204"/>
      <c r="H498" s="204"/>
      <c r="I498" s="204"/>
      <c r="J498" s="204"/>
      <c r="K498" s="205">
        <f t="shared" si="35"/>
        <v>1920000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304992</v>
      </c>
      <c r="G499" s="18"/>
      <c r="H499" s="18"/>
      <c r="I499" s="18"/>
      <c r="J499" s="18"/>
      <c r="K499" s="53">
        <f t="shared" si="35"/>
        <v>304992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2224992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2224992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325000</v>
      </c>
      <c r="G501" s="204"/>
      <c r="H501" s="204"/>
      <c r="I501" s="204"/>
      <c r="J501" s="204"/>
      <c r="K501" s="205">
        <f t="shared" si="35"/>
        <v>325000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89000</v>
      </c>
      <c r="G502" s="18"/>
      <c r="H502" s="18"/>
      <c r="I502" s="18"/>
      <c r="J502" s="18"/>
      <c r="K502" s="53">
        <f t="shared" si="35"/>
        <v>89000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414000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414000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541155.89</v>
      </c>
      <c r="G521" s="18">
        <v>217053.7</v>
      </c>
      <c r="H521" s="18">
        <v>216944.3</v>
      </c>
      <c r="I521" s="18">
        <v>1527.99</v>
      </c>
      <c r="J521" s="18">
        <v>2473.5300000000002</v>
      </c>
      <c r="K521" s="18"/>
      <c r="L521" s="88">
        <f>SUM(F521:K521)</f>
        <v>979155.41000000015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0</v>
      </c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541155.89</v>
      </c>
      <c r="G524" s="108">
        <f t="shared" ref="G524:L524" si="36">SUM(G521:G523)</f>
        <v>217053.7</v>
      </c>
      <c r="H524" s="108">
        <f t="shared" si="36"/>
        <v>216944.3</v>
      </c>
      <c r="I524" s="108">
        <f t="shared" si="36"/>
        <v>1527.99</v>
      </c>
      <c r="J524" s="108">
        <f t="shared" si="36"/>
        <v>2473.5300000000002</v>
      </c>
      <c r="K524" s="108">
        <f t="shared" si="36"/>
        <v>0</v>
      </c>
      <c r="L524" s="89">
        <f t="shared" si="36"/>
        <v>979155.41000000015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65149.35</v>
      </c>
      <c r="G526" s="18">
        <v>26130.93</v>
      </c>
      <c r="H526" s="18">
        <v>138538.95000000001</v>
      </c>
      <c r="I526" s="18">
        <v>2889.46</v>
      </c>
      <c r="J526" s="18"/>
      <c r="K526" s="18"/>
      <c r="L526" s="88">
        <f>SUM(F526:K526)</f>
        <v>232708.69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65149.35</v>
      </c>
      <c r="G529" s="89">
        <f t="shared" ref="G529:L529" si="37">SUM(G526:G528)</f>
        <v>26130.93</v>
      </c>
      <c r="H529" s="89">
        <f t="shared" si="37"/>
        <v>138538.95000000001</v>
      </c>
      <c r="I529" s="89">
        <f t="shared" si="37"/>
        <v>2889.46</v>
      </c>
      <c r="J529" s="89">
        <f t="shared" si="37"/>
        <v>0</v>
      </c>
      <c r="K529" s="89">
        <f t="shared" si="37"/>
        <v>0</v>
      </c>
      <c r="L529" s="89">
        <f t="shared" si="37"/>
        <v>232708.69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23934.79</v>
      </c>
      <c r="G531" s="18">
        <v>9402.24</v>
      </c>
      <c r="H531" s="18">
        <v>1473.69</v>
      </c>
      <c r="I531" s="18">
        <v>76.400000000000006</v>
      </c>
      <c r="J531" s="18">
        <v>123.68</v>
      </c>
      <c r="K531" s="18"/>
      <c r="L531" s="88">
        <f>SUM(F531:K531)</f>
        <v>35010.800000000003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23934.79</v>
      </c>
      <c r="G534" s="89">
        <f t="shared" ref="G534:L534" si="38">SUM(G531:G533)</f>
        <v>9402.24</v>
      </c>
      <c r="H534" s="89">
        <f t="shared" si="38"/>
        <v>1473.69</v>
      </c>
      <c r="I534" s="89">
        <f t="shared" si="38"/>
        <v>76.400000000000006</v>
      </c>
      <c r="J534" s="89">
        <f t="shared" si="38"/>
        <v>123.68</v>
      </c>
      <c r="K534" s="89">
        <f t="shared" si="38"/>
        <v>0</v>
      </c>
      <c r="L534" s="89">
        <f t="shared" si="38"/>
        <v>35010.800000000003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4322.74</v>
      </c>
      <c r="I536" s="18"/>
      <c r="J536" s="18"/>
      <c r="K536" s="18"/>
      <c r="L536" s="88">
        <f>SUM(F536:K536)</f>
        <v>4322.74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4322.74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4322.74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61583.73</v>
      </c>
      <c r="I541" s="18"/>
      <c r="J541" s="18"/>
      <c r="K541" s="18"/>
      <c r="L541" s="88">
        <f>SUM(F541:K541)</f>
        <v>61583.73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32633.8</v>
      </c>
      <c r="I543" s="18"/>
      <c r="J543" s="18"/>
      <c r="K543" s="18"/>
      <c r="L543" s="88">
        <f>SUM(F543:K543)</f>
        <v>32633.8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94217.53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94217.53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630240.03</v>
      </c>
      <c r="G545" s="89">
        <f t="shared" ref="G545:L545" si="41">G524+G529+G534+G539+G544</f>
        <v>252586.87</v>
      </c>
      <c r="H545" s="89">
        <f t="shared" si="41"/>
        <v>455497.20999999996</v>
      </c>
      <c r="I545" s="89">
        <f t="shared" si="41"/>
        <v>4493.8499999999995</v>
      </c>
      <c r="J545" s="89">
        <f t="shared" si="41"/>
        <v>2597.21</v>
      </c>
      <c r="K545" s="89">
        <f t="shared" si="41"/>
        <v>0</v>
      </c>
      <c r="L545" s="89">
        <f t="shared" si="41"/>
        <v>1345415.1700000002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979155.41000000015</v>
      </c>
      <c r="G549" s="87">
        <f>L526</f>
        <v>232708.69</v>
      </c>
      <c r="H549" s="87">
        <f>L531</f>
        <v>35010.800000000003</v>
      </c>
      <c r="I549" s="87">
        <f>L536</f>
        <v>4322.74</v>
      </c>
      <c r="J549" s="87">
        <f>L541</f>
        <v>61583.73</v>
      </c>
      <c r="K549" s="87">
        <f>SUM(F549:J549)</f>
        <v>1312781.3700000001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32633.8</v>
      </c>
      <c r="K551" s="87">
        <f>SUM(F551:J551)</f>
        <v>32633.8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979155.41000000015</v>
      </c>
      <c r="G552" s="89">
        <f t="shared" si="42"/>
        <v>232708.69</v>
      </c>
      <c r="H552" s="89">
        <f t="shared" si="42"/>
        <v>35010.800000000003</v>
      </c>
      <c r="I552" s="89">
        <f t="shared" si="42"/>
        <v>4322.74</v>
      </c>
      <c r="J552" s="89">
        <f t="shared" si="42"/>
        <v>94217.53</v>
      </c>
      <c r="K552" s="89">
        <f t="shared" si="42"/>
        <v>1345415.1700000002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14921.4</v>
      </c>
      <c r="G562" s="18">
        <v>5990.68</v>
      </c>
      <c r="H562" s="18">
        <v>380.58</v>
      </c>
      <c r="I562" s="18"/>
      <c r="J562" s="18"/>
      <c r="K562" s="18"/>
      <c r="L562" s="88">
        <f>SUM(F562:K562)</f>
        <v>21292.660000000003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14921.4</v>
      </c>
      <c r="G565" s="89">
        <f t="shared" si="44"/>
        <v>5990.68</v>
      </c>
      <c r="H565" s="89">
        <f t="shared" si="44"/>
        <v>380.58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21292.660000000003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53603</v>
      </c>
      <c r="G567" s="18">
        <v>21510.02</v>
      </c>
      <c r="H567" s="18"/>
      <c r="I567" s="18"/>
      <c r="J567" s="18"/>
      <c r="K567" s="18"/>
      <c r="L567" s="88">
        <f>SUM(F567:K567)</f>
        <v>75113.02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53603</v>
      </c>
      <c r="G570" s="193">
        <f t="shared" ref="G570:L570" si="45">SUM(G567:G569)</f>
        <v>21510.02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75113.02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68524.399999999994</v>
      </c>
      <c r="G571" s="89">
        <f t="shared" ref="G571:L571" si="46">G560+G565+G570</f>
        <v>27500.7</v>
      </c>
      <c r="H571" s="89">
        <f t="shared" si="46"/>
        <v>380.58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96405.680000000008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2549044.8199999998</v>
      </c>
      <c r="I575" s="87">
        <f>SUM(F575:H575)</f>
        <v>2549044.8199999998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57918.09</v>
      </c>
      <c r="I579" s="87">
        <f t="shared" si="47"/>
        <v>57918.09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163630.72</v>
      </c>
      <c r="G582" s="18"/>
      <c r="H582" s="18">
        <v>44791.37</v>
      </c>
      <c r="I582" s="87">
        <f t="shared" si="47"/>
        <v>208422.09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166550.69</v>
      </c>
      <c r="I591" s="18"/>
      <c r="J591" s="18">
        <v>47585.91</v>
      </c>
      <c r="K591" s="104">
        <f t="shared" ref="K591:K597" si="48">SUM(H591:J591)</f>
        <v>214136.6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61583.73</v>
      </c>
      <c r="I592" s="18"/>
      <c r="J592" s="18">
        <v>32633.8</v>
      </c>
      <c r="K592" s="104">
        <f t="shared" si="48"/>
        <v>94217.53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3329.61</v>
      </c>
      <c r="I594" s="18"/>
      <c r="J594" s="18"/>
      <c r="K594" s="104">
        <f t="shared" si="48"/>
        <v>3329.61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5269.42</v>
      </c>
      <c r="I595" s="18"/>
      <c r="J595" s="18"/>
      <c r="K595" s="104">
        <f t="shared" si="48"/>
        <v>5269.42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236733.45</v>
      </c>
      <c r="I598" s="108">
        <f>SUM(I591:I597)</f>
        <v>0</v>
      </c>
      <c r="J598" s="108">
        <f>SUM(J591:J597)</f>
        <v>80219.710000000006</v>
      </c>
      <c r="K598" s="108">
        <f>SUM(K591:K597)</f>
        <v>316953.15999999997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4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96784.45</v>
      </c>
      <c r="I604" s="18"/>
      <c r="J604" s="18"/>
      <c r="K604" s="104">
        <f>SUM(H604:J604)</f>
        <v>96784.45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96784.45</v>
      </c>
      <c r="I605" s="108">
        <f>SUM(I602:I604)</f>
        <v>0</v>
      </c>
      <c r="J605" s="108">
        <f>SUM(J602:J604)</f>
        <v>0</v>
      </c>
      <c r="K605" s="108">
        <f>SUM(K602:K604)</f>
        <v>96784.45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12266.96</v>
      </c>
      <c r="G611" s="18">
        <v>963.51</v>
      </c>
      <c r="H611" s="18">
        <v>31542.560000000001</v>
      </c>
      <c r="I611" s="18">
        <v>3410.37</v>
      </c>
      <c r="J611" s="18"/>
      <c r="K611" s="18"/>
      <c r="L611" s="88">
        <f>SUM(F611:K611)</f>
        <v>48183.4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4130.6400000000003</v>
      </c>
      <c r="I613" s="18"/>
      <c r="J613" s="18"/>
      <c r="K613" s="18"/>
      <c r="L613" s="88">
        <f>SUM(F613:K613)</f>
        <v>4130.6400000000003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12266.96</v>
      </c>
      <c r="G614" s="108">
        <f t="shared" si="49"/>
        <v>963.51</v>
      </c>
      <c r="H614" s="108">
        <f t="shared" si="49"/>
        <v>35673.200000000004</v>
      </c>
      <c r="I614" s="108">
        <f t="shared" si="49"/>
        <v>3410.37</v>
      </c>
      <c r="J614" s="108">
        <f t="shared" si="49"/>
        <v>0</v>
      </c>
      <c r="K614" s="108">
        <f t="shared" si="49"/>
        <v>0</v>
      </c>
      <c r="L614" s="89">
        <f t="shared" si="49"/>
        <v>52314.04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605381.15</v>
      </c>
      <c r="H617" s="109">
        <f>SUM(F52)</f>
        <v>605381.15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3187.33</v>
      </c>
      <c r="H618" s="109">
        <f>SUM(G52)</f>
        <v>3187.33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9258.26</v>
      </c>
      <c r="H619" s="109">
        <f>SUM(H52)</f>
        <v>9258.26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409868.76</v>
      </c>
      <c r="H621" s="109">
        <f>SUM(J52)</f>
        <v>409868.76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579196.87</v>
      </c>
      <c r="H622" s="109">
        <f>F476</f>
        <v>579196.86999999918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1994.29</v>
      </c>
      <c r="H623" s="109">
        <f>G476</f>
        <v>1994.2899999999936</v>
      </c>
      <c r="I623" s="121" t="s">
        <v>102</v>
      </c>
      <c r="J623" s="109">
        <f t="shared" si="50"/>
        <v>6.3664629124104977E-12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4662.0600000000004</v>
      </c>
      <c r="H624" s="109">
        <f>H476</f>
        <v>4662.0599999999977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409868.76</v>
      </c>
      <c r="H626" s="109">
        <f>J476</f>
        <v>409868.76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9154410.870000001</v>
      </c>
      <c r="H627" s="104">
        <f>SUM(F468)</f>
        <v>9154410.8699999992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106195.57</v>
      </c>
      <c r="H628" s="104">
        <f>SUM(G468)</f>
        <v>106195.57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44316.639999999999</v>
      </c>
      <c r="H629" s="104">
        <f>SUM(H468)</f>
        <v>44316.639999999999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56679.68</v>
      </c>
      <c r="H631" s="104">
        <f>SUM(J468)</f>
        <v>56679.68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9136757.6699999999</v>
      </c>
      <c r="H632" s="104">
        <f>SUM(F472)</f>
        <v>9136757.6699999999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45154.32</v>
      </c>
      <c r="H633" s="104">
        <f>SUM(H472)</f>
        <v>45154.32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38105.410000000003</v>
      </c>
      <c r="H634" s="104">
        <f>I369</f>
        <v>38105.409999999996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106195.57</v>
      </c>
      <c r="H635" s="104">
        <f>SUM(G472)</f>
        <v>106195.57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56679.68</v>
      </c>
      <c r="H637" s="164">
        <f>SUM(J468)</f>
        <v>56679.68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409868.76</v>
      </c>
      <c r="H640" s="104">
        <f>SUM(G461)</f>
        <v>409868.76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409868.76</v>
      </c>
      <c r="H642" s="104">
        <f>SUM(I461)</f>
        <v>409868.76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11279.68</v>
      </c>
      <c r="H644" s="104">
        <f>H408</f>
        <v>11279.679999999998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45400</v>
      </c>
      <c r="H645" s="104">
        <f>G408</f>
        <v>45400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56679.68</v>
      </c>
      <c r="H646" s="104">
        <f>L408</f>
        <v>56679.68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316953.15999999997</v>
      </c>
      <c r="H647" s="104">
        <f>L208+L226+L244</f>
        <v>316953.16000000003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96784.45</v>
      </c>
      <c r="H648" s="104">
        <f>(J257+J338)-(J255+J336)</f>
        <v>96784.45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236733.45</v>
      </c>
      <c r="H649" s="104">
        <f>H598</f>
        <v>236733.45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80219.710000000006</v>
      </c>
      <c r="H651" s="104">
        <f>J598</f>
        <v>80219.710000000006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25924.03</v>
      </c>
      <c r="H652" s="104">
        <f>K263+K345</f>
        <v>25924.03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30</v>
      </c>
      <c r="H653" s="104">
        <f>K264</f>
        <v>30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45400</v>
      </c>
      <c r="H655" s="104">
        <f>K266+K347</f>
        <v>45400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5935274.6100000013</v>
      </c>
      <c r="G660" s="19">
        <f>(L229+L309+L359)</f>
        <v>0</v>
      </c>
      <c r="H660" s="19">
        <f>(L247+L328+L360)</f>
        <v>2779143.09</v>
      </c>
      <c r="I660" s="19">
        <f>SUM(F660:H660)</f>
        <v>8714417.7000000011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62511.78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62511.78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236733.45</v>
      </c>
      <c r="G662" s="19">
        <f>(L226+L306)-(J226+J306)</f>
        <v>0</v>
      </c>
      <c r="H662" s="19">
        <f>(L244+L325)-(J244+J325)</f>
        <v>80219.710000000006</v>
      </c>
      <c r="I662" s="19">
        <f>SUM(F662:H662)</f>
        <v>316953.16000000003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308598.57</v>
      </c>
      <c r="G663" s="199">
        <f>SUM(G575:G587)+SUM(I602:I604)+L612</f>
        <v>0</v>
      </c>
      <c r="H663" s="199">
        <f>SUM(H575:H587)+SUM(J602:J604)+L613</f>
        <v>2655884.92</v>
      </c>
      <c r="I663" s="19">
        <f>SUM(F663:H663)</f>
        <v>2964483.4899999998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5327430.8100000015</v>
      </c>
      <c r="G664" s="19">
        <f>G660-SUM(G661:G663)</f>
        <v>0</v>
      </c>
      <c r="H664" s="19">
        <f>H660-SUM(H661:H663)</f>
        <v>43038.459999999963</v>
      </c>
      <c r="I664" s="19">
        <f>I660-SUM(I661:I663)</f>
        <v>5370469.2700000014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378.46</v>
      </c>
      <c r="G665" s="248"/>
      <c r="H665" s="248"/>
      <c r="I665" s="19">
        <f>SUM(F665:H665)</f>
        <v>378.46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14076.6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14190.32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-43038.46</v>
      </c>
      <c r="I669" s="19">
        <f>SUM(F669:H669)</f>
        <v>-43038.46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14076.6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14076.6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4" zoomScale="150" zoomScaleNormal="15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GREENLAND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1777666.68</v>
      </c>
      <c r="C9" s="229">
        <f>'DOE25'!G197+'DOE25'!G215+'DOE25'!G233+'DOE25'!G276+'DOE25'!G295+'DOE25'!G314</f>
        <v>712658.27</v>
      </c>
    </row>
    <row r="10" spans="1:3" x14ac:dyDescent="0.2">
      <c r="A10" t="s">
        <v>778</v>
      </c>
      <c r="B10" s="240">
        <v>1606824.5</v>
      </c>
      <c r="C10" s="240">
        <v>644955.73</v>
      </c>
    </row>
    <row r="11" spans="1:3" x14ac:dyDescent="0.2">
      <c r="A11" t="s">
        <v>779</v>
      </c>
      <c r="B11" s="240">
        <v>80981.83</v>
      </c>
      <c r="C11" s="240">
        <v>32497.22</v>
      </c>
    </row>
    <row r="12" spans="1:3" x14ac:dyDescent="0.2">
      <c r="A12" t="s">
        <v>780</v>
      </c>
      <c r="B12" s="240">
        <v>89860.35</v>
      </c>
      <c r="C12" s="240">
        <v>35205.32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1777666.6800000002</v>
      </c>
      <c r="C13" s="231">
        <f>SUM(C10:C12)</f>
        <v>712658.2699999999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566356.59</v>
      </c>
      <c r="C18" s="229">
        <f>'DOE25'!G198+'DOE25'!G216+'DOE25'!G234+'DOE25'!G277+'DOE25'!G296+'DOE25'!G315</f>
        <v>222486.15000000002</v>
      </c>
    </row>
    <row r="19" spans="1:3" x14ac:dyDescent="0.2">
      <c r="A19" t="s">
        <v>778</v>
      </c>
      <c r="B19" s="240">
        <v>334381.38</v>
      </c>
      <c r="C19" s="240">
        <v>131355.82</v>
      </c>
    </row>
    <row r="20" spans="1:3" x14ac:dyDescent="0.2">
      <c r="A20" t="s">
        <v>779</v>
      </c>
      <c r="B20" s="240">
        <v>231975.21</v>
      </c>
      <c r="C20" s="240">
        <v>91130.33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566356.59</v>
      </c>
      <c r="C22" s="231">
        <f>SUM(C19:C21)</f>
        <v>222486.15000000002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49642.720000000001</v>
      </c>
      <c r="C36" s="235">
        <f>'DOE25'!G200+'DOE25'!G218+'DOE25'!G236+'DOE25'!G279+'DOE25'!G298+'DOE25'!G317</f>
        <v>4109.09</v>
      </c>
    </row>
    <row r="37" spans="1:3" x14ac:dyDescent="0.2">
      <c r="A37" t="s">
        <v>778</v>
      </c>
      <c r="B37" s="240">
        <v>10388.959999999999</v>
      </c>
      <c r="C37" s="240">
        <v>860.03</v>
      </c>
    </row>
    <row r="38" spans="1:3" x14ac:dyDescent="0.2">
      <c r="A38" t="s">
        <v>779</v>
      </c>
      <c r="B38" s="240">
        <v>1878</v>
      </c>
      <c r="C38" s="240">
        <v>155.32</v>
      </c>
    </row>
    <row r="39" spans="1:3" x14ac:dyDescent="0.2">
      <c r="A39" t="s">
        <v>780</v>
      </c>
      <c r="B39" s="240">
        <v>37375.760000000002</v>
      </c>
      <c r="C39" s="240">
        <v>3093.74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49642.720000000001</v>
      </c>
      <c r="C40" s="231">
        <f>SUM(C37:C39)</f>
        <v>4109.09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GREENLAND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6256136.3200000003</v>
      </c>
      <c r="D5" s="20">
        <f>SUM('DOE25'!L197:L200)+SUM('DOE25'!L215:L218)+SUM('DOE25'!L233:L236)-F5-G5</f>
        <v>6248518.8500000006</v>
      </c>
      <c r="E5" s="243"/>
      <c r="F5" s="255">
        <f>SUM('DOE25'!J197:J200)+SUM('DOE25'!J215:J218)+SUM('DOE25'!J233:J236)</f>
        <v>7617.4699999999993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434357.92</v>
      </c>
      <c r="D6" s="20">
        <f>'DOE25'!L202+'DOE25'!L220+'DOE25'!L238-F6-G6</f>
        <v>434357.92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204943.94</v>
      </c>
      <c r="D7" s="20">
        <f>'DOE25'!L203+'DOE25'!L221+'DOE25'!L239-F7-G7</f>
        <v>144262.65</v>
      </c>
      <c r="E7" s="243"/>
      <c r="F7" s="255">
        <f>'DOE25'!J203+'DOE25'!J221+'DOE25'!J239</f>
        <v>57266.29</v>
      </c>
      <c r="G7" s="53">
        <f>'DOE25'!K203+'DOE25'!K221+'DOE25'!K239</f>
        <v>3415</v>
      </c>
      <c r="H7" s="259"/>
    </row>
    <row r="8" spans="1:9" x14ac:dyDescent="0.2">
      <c r="A8" s="32">
        <v>2300</v>
      </c>
      <c r="B8" t="s">
        <v>801</v>
      </c>
      <c r="C8" s="245">
        <f t="shared" si="0"/>
        <v>224998</v>
      </c>
      <c r="D8" s="243"/>
      <c r="E8" s="20">
        <f>'DOE25'!L204+'DOE25'!L222+'DOE25'!L240-F8-G8-D9-D11</f>
        <v>217859.99</v>
      </c>
      <c r="F8" s="255">
        <f>'DOE25'!J204+'DOE25'!J222+'DOE25'!J240</f>
        <v>0</v>
      </c>
      <c r="G8" s="53">
        <f>'DOE25'!K204+'DOE25'!K222+'DOE25'!K240</f>
        <v>7138.01</v>
      </c>
      <c r="H8" s="259"/>
    </row>
    <row r="9" spans="1:9" x14ac:dyDescent="0.2">
      <c r="A9" s="32">
        <v>2310</v>
      </c>
      <c r="B9" t="s">
        <v>817</v>
      </c>
      <c r="C9" s="245">
        <f t="shared" si="0"/>
        <v>47227.13</v>
      </c>
      <c r="D9" s="244">
        <v>47227.13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6950</v>
      </c>
      <c r="D10" s="243"/>
      <c r="E10" s="244">
        <v>6950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118331</v>
      </c>
      <c r="D11" s="244">
        <v>118331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399844.78</v>
      </c>
      <c r="D12" s="20">
        <f>'DOE25'!L205+'DOE25'!L223+'DOE25'!L241-F12-G12</f>
        <v>398196.38</v>
      </c>
      <c r="E12" s="243"/>
      <c r="F12" s="255">
        <f>'DOE25'!J205+'DOE25'!J223+'DOE25'!J241</f>
        <v>774.4</v>
      </c>
      <c r="G12" s="53">
        <f>'DOE25'!K205+'DOE25'!K223+'DOE25'!K241</f>
        <v>874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5882.08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5882.08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514319.29</v>
      </c>
      <c r="D14" s="20">
        <f>'DOE25'!L207+'DOE25'!L225+'DOE25'!L243-F14-G14</f>
        <v>512707.88</v>
      </c>
      <c r="E14" s="243"/>
      <c r="F14" s="255">
        <f>'DOE25'!J207+'DOE25'!J225+'DOE25'!J243</f>
        <v>1611.41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316953.16000000003</v>
      </c>
      <c r="D15" s="20">
        <f>'DOE25'!L208+'DOE25'!L226+'DOE25'!L244-F15-G15</f>
        <v>316953.16000000003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40074.19</v>
      </c>
      <c r="D16" s="243"/>
      <c r="E16" s="20">
        <f>'DOE25'!L209+'DOE25'!L227+'DOE25'!L245-F16-G16</f>
        <v>14359.210000000003</v>
      </c>
      <c r="F16" s="255">
        <f>'DOE25'!J209+'DOE25'!J227+'DOE25'!J245</f>
        <v>25714.98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87421.83</v>
      </c>
      <c r="D22" s="243"/>
      <c r="E22" s="243"/>
      <c r="F22" s="255">
        <f>'DOE25'!L255+'DOE25'!L336</f>
        <v>87421.83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414914</v>
      </c>
      <c r="D25" s="243"/>
      <c r="E25" s="243"/>
      <c r="F25" s="258"/>
      <c r="G25" s="256"/>
      <c r="H25" s="257">
        <f>'DOE25'!L260+'DOE25'!L261+'DOE25'!L341+'DOE25'!L342</f>
        <v>414914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70652.800000000017</v>
      </c>
      <c r="D29" s="20">
        <f>'DOE25'!L358+'DOE25'!L359+'DOE25'!L360-'DOE25'!I367-F29-G29</f>
        <v>70652.800000000017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45154.32</v>
      </c>
      <c r="D31" s="20">
        <f>'DOE25'!L290+'DOE25'!L309+'DOE25'!L328+'DOE25'!L333+'DOE25'!L334+'DOE25'!L335-F31-G31</f>
        <v>40787.269999999997</v>
      </c>
      <c r="E31" s="243"/>
      <c r="F31" s="255">
        <f>'DOE25'!J290+'DOE25'!J309+'DOE25'!J328+'DOE25'!J333+'DOE25'!J334+'DOE25'!J335</f>
        <v>3799.9</v>
      </c>
      <c r="G31" s="53">
        <f>'DOE25'!K290+'DOE25'!K309+'DOE25'!K328+'DOE25'!K333+'DOE25'!K334+'DOE25'!K335</f>
        <v>567.15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8331995.04</v>
      </c>
      <c r="E33" s="246">
        <f>SUM(E5:E31)</f>
        <v>239169.19999999998</v>
      </c>
      <c r="F33" s="246">
        <f>SUM(F5:F31)</f>
        <v>184206.28</v>
      </c>
      <c r="G33" s="246">
        <f>SUM(G5:G31)</f>
        <v>17876.240000000002</v>
      </c>
      <c r="H33" s="246">
        <f>SUM(H5:H31)</f>
        <v>414914</v>
      </c>
    </row>
    <row r="35" spans="2:8" ht="12" thickBot="1" x14ac:dyDescent="0.25">
      <c r="B35" s="253" t="s">
        <v>846</v>
      </c>
      <c r="D35" s="254">
        <f>E33</f>
        <v>239169.19999999998</v>
      </c>
      <c r="E35" s="249"/>
    </row>
    <row r="36" spans="2:8" ht="12" thickTop="1" x14ac:dyDescent="0.2">
      <c r="B36" t="s">
        <v>814</v>
      </c>
      <c r="D36" s="20">
        <f>D33</f>
        <v>8331995.04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GREENLAND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602505.18999999994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409868.76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1145.05</v>
      </c>
      <c r="D11" s="95">
        <f>'DOE25'!G12</f>
        <v>0</v>
      </c>
      <c r="E11" s="95">
        <f>'DOE25'!H12</f>
        <v>4662.0600000000004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305.91000000000003</v>
      </c>
      <c r="D12" s="95">
        <f>'DOE25'!G13</f>
        <v>1193.04</v>
      </c>
      <c r="E12" s="95">
        <f>'DOE25'!H13</f>
        <v>4596.2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1425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1994.29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605381.15</v>
      </c>
      <c r="D18" s="41">
        <f>SUM(D8:D17)</f>
        <v>3187.33</v>
      </c>
      <c r="E18" s="41">
        <f>SUM(E8:E17)</f>
        <v>9258.26</v>
      </c>
      <c r="F18" s="41">
        <f>SUM(F8:F17)</f>
        <v>0</v>
      </c>
      <c r="G18" s="41">
        <f>SUM(G8:G17)</f>
        <v>409868.76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4662.0600000000004</v>
      </c>
      <c r="D21" s="95">
        <f>'DOE25'!G22</f>
        <v>1145.05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4596.2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21522.22</v>
      </c>
      <c r="D23" s="95">
        <f>'DOE25'!G24</f>
        <v>47.99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26184.280000000002</v>
      </c>
      <c r="D31" s="41">
        <f>SUM(D21:D30)</f>
        <v>1193.04</v>
      </c>
      <c r="E31" s="41">
        <f>SUM(E21:E30)</f>
        <v>4596.2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1994.29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4662.0600000000004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212424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409868.76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266772.87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579196.87</v>
      </c>
      <c r="D50" s="41">
        <f>SUM(D34:D49)</f>
        <v>1994.29</v>
      </c>
      <c r="E50" s="41">
        <f>SUM(E34:E49)</f>
        <v>4662.0600000000004</v>
      </c>
      <c r="F50" s="41">
        <f>SUM(F34:F49)</f>
        <v>0</v>
      </c>
      <c r="G50" s="41">
        <f>SUM(G34:G49)</f>
        <v>409868.76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605381.15</v>
      </c>
      <c r="D51" s="41">
        <f>D50+D31</f>
        <v>3187.33</v>
      </c>
      <c r="E51" s="41">
        <f>E50+E31</f>
        <v>9258.26</v>
      </c>
      <c r="F51" s="41">
        <f>F50+F31</f>
        <v>0</v>
      </c>
      <c r="G51" s="41">
        <f>G50+G31</f>
        <v>409868.76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6836605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11279.68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62511.78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25211.32</v>
      </c>
      <c r="D61" s="95">
        <f>SUM('DOE25'!G98:G110)</f>
        <v>0</v>
      </c>
      <c r="E61" s="95">
        <f>SUM('DOE25'!H98:H110)</f>
        <v>12253.49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25211.32</v>
      </c>
      <c r="D62" s="130">
        <f>SUM(D57:D61)</f>
        <v>62511.78</v>
      </c>
      <c r="E62" s="130">
        <f>SUM(E57:E61)</f>
        <v>12253.49</v>
      </c>
      <c r="F62" s="130">
        <f>SUM(F57:F61)</f>
        <v>0</v>
      </c>
      <c r="G62" s="130">
        <f>SUM(G57:G61)</f>
        <v>11279.68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6861816.3200000003</v>
      </c>
      <c r="D63" s="22">
        <f>D56+D62</f>
        <v>62511.78</v>
      </c>
      <c r="E63" s="22">
        <f>E56+E62</f>
        <v>12253.49</v>
      </c>
      <c r="F63" s="22">
        <f>F56+F62</f>
        <v>0</v>
      </c>
      <c r="G63" s="22">
        <f>G56+G62</f>
        <v>11279.68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447683.46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1660384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3270.13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2111337.59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106964.42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37874.54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1260.6600000000001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144838.96</v>
      </c>
      <c r="D78" s="130">
        <f>SUM(D72:D77)</f>
        <v>1260.6600000000001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2256176.5499999998</v>
      </c>
      <c r="D81" s="130">
        <f>SUM(D79:D80)+D78+D70</f>
        <v>1260.6600000000001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36418</v>
      </c>
      <c r="D88" s="95">
        <f>SUM('DOE25'!G153:G161)</f>
        <v>16499.099999999999</v>
      </c>
      <c r="E88" s="95">
        <f>SUM('DOE25'!H153:H161)</f>
        <v>32033.15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36418</v>
      </c>
      <c r="D91" s="131">
        <f>SUM(D85:D90)</f>
        <v>16499.099999999999</v>
      </c>
      <c r="E91" s="131">
        <f>SUM(E85:E90)</f>
        <v>32033.15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25924.03</v>
      </c>
      <c r="E96" s="95">
        <f>'DOE25'!H179</f>
        <v>30</v>
      </c>
      <c r="F96" s="95">
        <f>'DOE25'!I179</f>
        <v>0</v>
      </c>
      <c r="G96" s="95">
        <f>'DOE25'!J179</f>
        <v>45400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25924.03</v>
      </c>
      <c r="E103" s="86">
        <f>SUM(E93:E102)</f>
        <v>30</v>
      </c>
      <c r="F103" s="86">
        <f>SUM(F93:F102)</f>
        <v>0</v>
      </c>
      <c r="G103" s="86">
        <f>SUM(G93:G102)</f>
        <v>45400</v>
      </c>
    </row>
    <row r="104" spans="1:7" ht="12.75" thickTop="1" thickBot="1" x14ac:dyDescent="0.25">
      <c r="A104" s="33" t="s">
        <v>764</v>
      </c>
      <c r="C104" s="86">
        <f>C63+C81+C91+C103</f>
        <v>9154410.870000001</v>
      </c>
      <c r="D104" s="86">
        <f>D63+D81+D91+D103</f>
        <v>106195.57</v>
      </c>
      <c r="E104" s="86">
        <f>E63+E81+E91+E103</f>
        <v>44316.639999999999</v>
      </c>
      <c r="F104" s="86">
        <f>F63+F81+F91+F103</f>
        <v>0</v>
      </c>
      <c r="G104" s="86">
        <f>G63+G81+G103</f>
        <v>56679.68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5106618.22</v>
      </c>
      <c r="D109" s="24" t="s">
        <v>288</v>
      </c>
      <c r="E109" s="95">
        <f>('DOE25'!L276)+('DOE25'!L295)+('DOE25'!L314)</f>
        <v>5080.53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1054305.1600000001</v>
      </c>
      <c r="D110" s="24" t="s">
        <v>288</v>
      </c>
      <c r="E110" s="95">
        <f>('DOE25'!L277)+('DOE25'!L296)+('DOE25'!L315)</f>
        <v>30633.15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95212.939999999988</v>
      </c>
      <c r="D112" s="24" t="s">
        <v>288</v>
      </c>
      <c r="E112" s="95">
        <f>+('DOE25'!L279)+('DOE25'!L298)+('DOE25'!L317)</f>
        <v>2000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6256136.3200000003</v>
      </c>
      <c r="D115" s="86">
        <f>SUM(D109:D114)</f>
        <v>0</v>
      </c>
      <c r="E115" s="86">
        <f>SUM(E109:E114)</f>
        <v>37713.68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434357.92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204943.94</v>
      </c>
      <c r="D119" s="24" t="s">
        <v>288</v>
      </c>
      <c r="E119" s="95">
        <f>+('DOE25'!L282)+('DOE25'!L301)+('DOE25'!L320)</f>
        <v>7273.49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390556.13</v>
      </c>
      <c r="D120" s="24" t="s">
        <v>288</v>
      </c>
      <c r="E120" s="95">
        <f>+('DOE25'!L283)+('DOE25'!L302)+('DOE25'!L321)</f>
        <v>150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399844.78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5882.08</v>
      </c>
      <c r="D122" s="24" t="s">
        <v>288</v>
      </c>
      <c r="E122" s="95">
        <f>+('DOE25'!L285)+('DOE25'!L304)+('DOE25'!L323)</f>
        <v>17.149999999999999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514319.29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316953.16000000003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40074.19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106195.57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2306931.4900000002</v>
      </c>
      <c r="D128" s="86">
        <f>SUM(D118:D127)</f>
        <v>106195.57</v>
      </c>
      <c r="E128" s="86">
        <f>SUM(E118:E127)</f>
        <v>7440.6399999999994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87421.83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325000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89914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25924.03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30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56679.68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-11279.68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573689.86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9136757.6699999999</v>
      </c>
      <c r="D145" s="86">
        <f>(D115+D128+D144)</f>
        <v>106195.57</v>
      </c>
      <c r="E145" s="86">
        <f>(E115+E128+E144)</f>
        <v>45154.32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6473515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4.4400000000000004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2245000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2245000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325000</v>
      </c>
    </row>
    <row r="159" spans="1:9" x14ac:dyDescent="0.2">
      <c r="A159" s="22" t="s">
        <v>35</v>
      </c>
      <c r="B159" s="137">
        <f>'DOE25'!F498</f>
        <v>1920000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1920000</v>
      </c>
    </row>
    <row r="160" spans="1:9" x14ac:dyDescent="0.2">
      <c r="A160" s="22" t="s">
        <v>36</v>
      </c>
      <c r="B160" s="137">
        <f>'DOE25'!F499</f>
        <v>304992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304992</v>
      </c>
    </row>
    <row r="161" spans="1:7" x14ac:dyDescent="0.2">
      <c r="A161" s="22" t="s">
        <v>37</v>
      </c>
      <c r="B161" s="137">
        <f>'DOE25'!F500</f>
        <v>2224992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2224992</v>
      </c>
    </row>
    <row r="162" spans="1:7" x14ac:dyDescent="0.2">
      <c r="A162" s="22" t="s">
        <v>38</v>
      </c>
      <c r="B162" s="137">
        <f>'DOE25'!F501</f>
        <v>325000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325000</v>
      </c>
    </row>
    <row r="163" spans="1:7" x14ac:dyDescent="0.2">
      <c r="A163" s="22" t="s">
        <v>39</v>
      </c>
      <c r="B163" s="137">
        <f>'DOE25'!F502</f>
        <v>89000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89000</v>
      </c>
    </row>
    <row r="164" spans="1:7" x14ac:dyDescent="0.2">
      <c r="A164" s="22" t="s">
        <v>246</v>
      </c>
      <c r="B164" s="137">
        <f>'DOE25'!F503</f>
        <v>414000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414000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GREENLAND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14077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14077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5111699</v>
      </c>
      <c r="D10" s="182">
        <f>ROUND((C10/$C$28)*100,1)</f>
        <v>58.5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1084938</v>
      </c>
      <c r="D11" s="182">
        <f>ROUND((C11/$C$28)*100,1)</f>
        <v>12.4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97213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434358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212217</v>
      </c>
      <c r="D16" s="182">
        <f t="shared" si="0"/>
        <v>2.4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430780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399845</v>
      </c>
      <c r="D18" s="182">
        <f t="shared" si="0"/>
        <v>4.5999999999999996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5899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514319</v>
      </c>
      <c r="D20" s="182">
        <f t="shared" si="0"/>
        <v>5.9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316953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89914</v>
      </c>
      <c r="D25" s="182">
        <f t="shared" si="0"/>
        <v>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43684.22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8741819.2200000007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87422</v>
      </c>
    </row>
    <row r="30" spans="1:4" x14ac:dyDescent="0.2">
      <c r="B30" s="187" t="s">
        <v>728</v>
      </c>
      <c r="C30" s="180">
        <f>SUM(C28:C29)</f>
        <v>8829241.2200000007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325000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6836605</v>
      </c>
      <c r="D35" s="182">
        <f t="shared" ref="D35:D40" si="1">ROUND((C35/$C$41)*100,1)</f>
        <v>74.099999999999994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48744.490000000224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2108067</v>
      </c>
      <c r="D37" s="182">
        <f t="shared" si="1"/>
        <v>22.8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149370</v>
      </c>
      <c r="D38" s="182">
        <f t="shared" si="1"/>
        <v>1.6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84950</v>
      </c>
      <c r="D39" s="182">
        <f t="shared" si="1"/>
        <v>0.9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9227736.4900000002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GREENLAND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2017-09-18T19:31:42Z</cp:lastPrinted>
  <dcterms:created xsi:type="dcterms:W3CDTF">1997-12-04T19:04:30Z</dcterms:created>
  <dcterms:modified xsi:type="dcterms:W3CDTF">2017-11-29T17:27:27Z</dcterms:modified>
</cp:coreProperties>
</file>