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46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C109" i="2" s="1"/>
  <c r="L198" i="1"/>
  <c r="C110" i="2" s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E111" i="2" s="1"/>
  <c r="L279" i="1"/>
  <c r="E112" i="2" s="1"/>
  <c r="L281" i="1"/>
  <c r="E118" i="2" s="1"/>
  <c r="L282" i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G162" i="1"/>
  <c r="H147" i="1"/>
  <c r="H162" i="1"/>
  <c r="I147" i="1"/>
  <c r="I162" i="1"/>
  <c r="C11" i="10"/>
  <c r="C13" i="10"/>
  <c r="L250" i="1"/>
  <c r="L332" i="1"/>
  <c r="L254" i="1"/>
  <c r="L268" i="1"/>
  <c r="L269" i="1"/>
  <c r="C143" i="2" s="1"/>
  <c r="L349" i="1"/>
  <c r="L350" i="1"/>
  <c r="E143" i="2" s="1"/>
  <c r="I665" i="1"/>
  <c r="I670" i="1"/>
  <c r="L229" i="1"/>
  <c r="L247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C85" i="2"/>
  <c r="D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C113" i="2"/>
  <c r="E113" i="2"/>
  <c r="C114" i="2"/>
  <c r="E114" i="2"/>
  <c r="D115" i="2"/>
  <c r="F115" i="2"/>
  <c r="G115" i="2"/>
  <c r="C119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56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H461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H571" i="1" s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39" i="1"/>
  <c r="H639" i="1"/>
  <c r="G641" i="1"/>
  <c r="H641" i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G164" i="2"/>
  <c r="C26" i="10"/>
  <c r="L328" i="1"/>
  <c r="H660" i="1" s="1"/>
  <c r="L351" i="1"/>
  <c r="D12" i="13"/>
  <c r="C12" i="13" s="1"/>
  <c r="D18" i="13"/>
  <c r="C18" i="13" s="1"/>
  <c r="D17" i="13"/>
  <c r="C17" i="13" s="1"/>
  <c r="G157" i="2"/>
  <c r="G161" i="2"/>
  <c r="G156" i="2"/>
  <c r="G62" i="2"/>
  <c r="D19" i="13"/>
  <c r="C19" i="13" s="1"/>
  <c r="J641" i="1"/>
  <c r="J639" i="1"/>
  <c r="L433" i="1"/>
  <c r="L419" i="1"/>
  <c r="K550" i="1"/>
  <c r="H552" i="1"/>
  <c r="H140" i="1"/>
  <c r="A13" i="12"/>
  <c r="F22" i="13"/>
  <c r="C22" i="13" s="1"/>
  <c r="H25" i="13"/>
  <c r="C25" i="13" s="1"/>
  <c r="J651" i="1"/>
  <c r="L560" i="1"/>
  <c r="F552" i="1"/>
  <c r="L309" i="1"/>
  <c r="D5" i="13"/>
  <c r="C5" i="13" s="1"/>
  <c r="G36" i="2"/>
  <c r="K551" i="1"/>
  <c r="I545" i="1" l="1"/>
  <c r="J476" i="1"/>
  <c r="H626" i="1" s="1"/>
  <c r="D29" i="13"/>
  <c r="C29" i="13" s="1"/>
  <c r="D127" i="2"/>
  <c r="D128" i="2" s="1"/>
  <c r="K338" i="1"/>
  <c r="K352" i="1" s="1"/>
  <c r="C12" i="10"/>
  <c r="C10" i="10"/>
  <c r="H33" i="13"/>
  <c r="L534" i="1"/>
  <c r="K598" i="1"/>
  <c r="G647" i="1" s="1"/>
  <c r="J647" i="1" s="1"/>
  <c r="K571" i="1"/>
  <c r="I571" i="1"/>
  <c r="F571" i="1"/>
  <c r="J545" i="1"/>
  <c r="L529" i="1"/>
  <c r="I476" i="1"/>
  <c r="H625" i="1" s="1"/>
  <c r="H476" i="1"/>
  <c r="H624" i="1" s="1"/>
  <c r="I452" i="1"/>
  <c r="I446" i="1"/>
  <c r="G642" i="1" s="1"/>
  <c r="I369" i="1"/>
  <c r="H634" i="1" s="1"/>
  <c r="J634" i="1" s="1"/>
  <c r="H338" i="1"/>
  <c r="H352" i="1" s="1"/>
  <c r="G338" i="1"/>
  <c r="G352" i="1" s="1"/>
  <c r="C29" i="10"/>
  <c r="K257" i="1"/>
  <c r="K271" i="1" s="1"/>
  <c r="G645" i="1"/>
  <c r="J645" i="1" s="1"/>
  <c r="E103" i="2"/>
  <c r="E81" i="2"/>
  <c r="D62" i="2"/>
  <c r="D63" i="2" s="1"/>
  <c r="F192" i="1"/>
  <c r="F18" i="2"/>
  <c r="D31" i="2"/>
  <c r="D51" i="2" s="1"/>
  <c r="A40" i="12"/>
  <c r="K605" i="1"/>
  <c r="G648" i="1" s="1"/>
  <c r="L614" i="1"/>
  <c r="K545" i="1"/>
  <c r="L544" i="1"/>
  <c r="K549" i="1"/>
  <c r="K552" i="1" s="1"/>
  <c r="L539" i="1"/>
  <c r="H545" i="1"/>
  <c r="G545" i="1"/>
  <c r="L401" i="1"/>
  <c r="C139" i="2" s="1"/>
  <c r="H408" i="1"/>
  <c r="H644" i="1" s="1"/>
  <c r="J644" i="1" s="1"/>
  <c r="G461" i="1"/>
  <c r="H640" i="1" s="1"/>
  <c r="J640" i="1" s="1"/>
  <c r="I460" i="1"/>
  <c r="D145" i="2"/>
  <c r="F338" i="1"/>
  <c r="F352" i="1" s="1"/>
  <c r="C15" i="10"/>
  <c r="C19" i="10"/>
  <c r="C18" i="10"/>
  <c r="L290" i="1"/>
  <c r="C17" i="10"/>
  <c r="C16" i="10"/>
  <c r="E119" i="2"/>
  <c r="E128" i="2" s="1"/>
  <c r="A31" i="12"/>
  <c r="E115" i="2"/>
  <c r="D7" i="13"/>
  <c r="C7" i="13" s="1"/>
  <c r="G649" i="1"/>
  <c r="J649" i="1" s="1"/>
  <c r="H647" i="1"/>
  <c r="D15" i="13"/>
  <c r="C15" i="13" s="1"/>
  <c r="C115" i="2"/>
  <c r="F662" i="1"/>
  <c r="I662" i="1" s="1"/>
  <c r="C124" i="2"/>
  <c r="D14" i="13"/>
  <c r="C14" i="13" s="1"/>
  <c r="C123" i="2"/>
  <c r="E13" i="13"/>
  <c r="C13" i="13" s="1"/>
  <c r="C122" i="2"/>
  <c r="C121" i="2"/>
  <c r="C120" i="2"/>
  <c r="E8" i="13"/>
  <c r="C8" i="13" s="1"/>
  <c r="L211" i="1"/>
  <c r="D6" i="13"/>
  <c r="C6" i="13" s="1"/>
  <c r="G81" i="2"/>
  <c r="I169" i="1"/>
  <c r="F85" i="2"/>
  <c r="F91" i="2" s="1"/>
  <c r="F78" i="2"/>
  <c r="F81" i="2" s="1"/>
  <c r="H169" i="1"/>
  <c r="E85" i="2"/>
  <c r="E91" i="2" s="1"/>
  <c r="E62" i="2"/>
  <c r="E63" i="2" s="1"/>
  <c r="H112" i="1"/>
  <c r="G192" i="1"/>
  <c r="D91" i="2"/>
  <c r="H664" i="1"/>
  <c r="H672" i="1" s="1"/>
  <c r="C6" i="10" s="1"/>
  <c r="I661" i="1"/>
  <c r="C35" i="10"/>
  <c r="F169" i="1"/>
  <c r="C91" i="2"/>
  <c r="C78" i="2"/>
  <c r="C70" i="2"/>
  <c r="C62" i="2"/>
  <c r="C63" i="2" s="1"/>
  <c r="F112" i="1"/>
  <c r="J625" i="1"/>
  <c r="I52" i="1"/>
  <c r="H620" i="1" s="1"/>
  <c r="J620" i="1" s="1"/>
  <c r="J624" i="1"/>
  <c r="E31" i="2"/>
  <c r="H52" i="1"/>
  <c r="H619" i="1" s="1"/>
  <c r="J619" i="1" s="1"/>
  <c r="J623" i="1"/>
  <c r="D18" i="2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D103" i="2"/>
  <c r="I140" i="1"/>
  <c r="A22" i="12"/>
  <c r="G50" i="2"/>
  <c r="H648" i="1"/>
  <c r="J652" i="1"/>
  <c r="G571" i="1"/>
  <c r="I434" i="1"/>
  <c r="G434" i="1"/>
  <c r="I663" i="1"/>
  <c r="C27" i="10"/>
  <c r="G635" i="1"/>
  <c r="J635" i="1" s="1"/>
  <c r="I461" i="1" l="1"/>
  <c r="H642" i="1" s="1"/>
  <c r="J642" i="1" s="1"/>
  <c r="G51" i="2"/>
  <c r="D31" i="13"/>
  <c r="C31" i="13" s="1"/>
  <c r="H193" i="1"/>
  <c r="G629" i="1" s="1"/>
  <c r="J629" i="1" s="1"/>
  <c r="E51" i="2"/>
  <c r="J648" i="1"/>
  <c r="L545" i="1"/>
  <c r="L408" i="1"/>
  <c r="G637" i="1" s="1"/>
  <c r="J637" i="1" s="1"/>
  <c r="C141" i="2"/>
  <c r="C144" i="2" s="1"/>
  <c r="L338" i="1"/>
  <c r="L352" i="1" s="1"/>
  <c r="G633" i="1" s="1"/>
  <c r="J633" i="1" s="1"/>
  <c r="E104" i="2"/>
  <c r="D104" i="2"/>
  <c r="C39" i="10"/>
  <c r="C81" i="2"/>
  <c r="C104" i="2" s="1"/>
  <c r="C36" i="10"/>
  <c r="F193" i="1"/>
  <c r="G627" i="1" s="1"/>
  <c r="J627" i="1" s="1"/>
  <c r="H646" i="1"/>
  <c r="J646" i="1" s="1"/>
  <c r="H667" i="1"/>
  <c r="C28" i="10"/>
  <c r="D23" i="10" s="1"/>
  <c r="F660" i="1"/>
  <c r="F664" i="1" s="1"/>
  <c r="E145" i="2"/>
  <c r="C128" i="2"/>
  <c r="L257" i="1"/>
  <c r="L271" i="1" s="1"/>
  <c r="G632" i="1" s="1"/>
  <c r="J632" i="1" s="1"/>
  <c r="E33" i="13"/>
  <c r="D35" i="13" s="1"/>
  <c r="I193" i="1"/>
  <c r="G630" i="1" s="1"/>
  <c r="J630" i="1" s="1"/>
  <c r="F104" i="2"/>
  <c r="G672" i="1"/>
  <c r="C5" i="10" s="1"/>
  <c r="F51" i="2"/>
  <c r="G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C145" i="2"/>
  <c r="D27" i="10"/>
  <c r="D10" i="10"/>
  <c r="D20" i="10"/>
  <c r="D18" i="10"/>
  <c r="D13" i="10"/>
  <c r="D26" i="10"/>
  <c r="D15" i="10"/>
  <c r="D11" i="10"/>
  <c r="D17" i="10"/>
  <c r="C30" i="10"/>
  <c r="D25" i="10"/>
  <c r="D21" i="10"/>
  <c r="D12" i="10"/>
  <c r="D16" i="10"/>
  <c r="D19" i="10"/>
  <c r="D22" i="10"/>
  <c r="D24" i="10"/>
  <c r="F667" i="1"/>
  <c r="F672" i="1"/>
  <c r="C4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<sst xmlns="http://schemas.openxmlformats.org/spreadsheetml/2006/main" count="3956" uniqueCount="914">
  <si>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</si>
  <si>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</si>
  <si>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</si>
  <si>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</si>
  <si>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</si>
  <si>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</si>
  <si>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</si>
  <si>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</si>
  <si>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</si>
  <si>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</si>
  <si>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</si>
  <si>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</si>
  <si>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</si>
  <si>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</si>
  <si>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</si>
  <si>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</si>
  <si>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</si>
  <si>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</si>
  <si>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</si>
  <si>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</si>
  <si>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</si>
  <si>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</si>
  <si>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</si>
  <si>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</si>
  <si>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</si>
  <si>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</si>
  <si>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</si>
  <si>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</si>
  <si>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</si>
  <si>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</si>
  <si>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</si>
  <si>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</si>
  <si>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</si>
  <si>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</si>
  <si>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</si>
  <si>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</si>
  <si>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</si>
  <si>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</si>
  <si>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</si>
  <si>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</si>
  <si>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</si>
  <si>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</si>
  <si>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</si>
  <si>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</si>
  <si>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</si>
  <si>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</si>
  <si>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</si>
  <si>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</si>
  <si>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</si>
  <si>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</si>
  <si>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</si>
  <si>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</si>
  <si>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</si>
  <si>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</si>
  <si>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</si>
  <si>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</si>
  <si>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</si>
  <si>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</si>
  <si>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</si>
  <si>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</si>
  <si>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</si>
  <si>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</si>
  <si>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</si>
  <si>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</si>
  <si>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</si>
  <si>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</si>
  <si>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</si>
  <si>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</si>
  <si>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</si>
  <si>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</si>
  <si>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</si>
  <si>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</si>
  <si>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</si>
  <si>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</si>
  <si>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</si>
  <si>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</si>
  <si>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</si>
  <si>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</si>
  <si>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</si>
  <si>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</si>
  <si>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</si>
  <si>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</si>
  <si>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</si>
  <si>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</si>
  <si>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</si>
  <si>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</si>
  <si>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</si>
  <si>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</si>
  <si>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</si>
  <si>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</si>
  <si>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</si>
  <si>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</si>
  <si>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</si>
  <si>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</si>
  <si>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</si>
  <si>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</si>
  <si>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</si>
  <si>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</si>
  <si>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</si>
  <si>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</si>
  <si>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</si>
  <si>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</si>
  <si>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</si>
  <si>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</si>
  <si>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</si>
  <si>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</si>
  <si>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</si>
  <si>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</si>
  <si>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</si>
  <si>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</si>
  <si>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</si>
  <si>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</si>
  <si>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</si>
  <si>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</si>
  <si>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</si>
  <si>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</si>
  <si>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</si>
  <si>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</si>
  <si>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</si>
  <si>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</si>
  <si>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</si>
  <si>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</si>
  <si>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</si>
  <si>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</si>
  <si>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</si>
  <si>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</si>
  <si>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</si>
  <si>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</si>
  <si>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</si>
  <si>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</si>
  <si>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</si>
  <si>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</si>
  <si>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</si>
  <si>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</si>
  <si>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</si>
  <si>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</si>
  <si>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</si>
  <si>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</si>
  <si>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</si>
  <si>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</si>
  <si>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</si>
  <si>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</si>
  <si>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</si>
  <si>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</si>
  <si>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</si>
  <si>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</si>
  <si>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</si>
  <si>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</si>
  <si>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</si>
  <si>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</si>
  <si>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</si>
  <si>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</si>
  <si>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</si>
  <si>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</si>
  <si>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</si>
  <si>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</si>
  <si>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</si>
  <si>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</si>
  <si>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</si>
  <si>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</si>
  <si>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</si>
  <si>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</si>
  <si>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</si>
  <si>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</si>
  <si>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</si>
  <si>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</si>
  <si>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</si>
  <si>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</si>
  <si>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</si>
  <si>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</si>
  <si>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</si>
  <si>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</si>
  <si>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</si>
  <si>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</si>
  <si>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</si>
  <si>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</si>
  <si>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</si>
  <si>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</si>
  <si>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</si>
  <si>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</si>
  <si>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</si>
  <si>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</si>
  <si>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</si>
  <si>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</si>
  <si>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</si>
  <si>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</si>
  <si>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</si>
  <si>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</si>
  <si>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</si>
  <si>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</si>
  <si>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</si>
  <si>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</si>
  <si>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</si>
  <si>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</si>
  <si>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</si>
  <si>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</si>
  <si>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</si>
  <si>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</si>
  <si>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</si>
  <si>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</si>
  <si>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</si>
  <si>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</si>
  <si>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</si>
  <si>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</si>
  <si>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</si>
  <si>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</si>
  <si>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</si>
  <si>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</si>
  <si>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</si>
  <si>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</si>
  <si>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</si>
  <si>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</si>
  <si>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</si>
  <si>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</si>
  <si>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</si>
  <si>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</si>
  <si>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</si>
  <si>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</si>
  <si>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</si>
  <si>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</si>
  <si>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</si>
  <si>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</si>
  <si>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</si>
  <si>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</si>
  <si>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</si>
  <si>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</si>
  <si>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</si>
  <si>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</si>
  <si>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</si>
  <si>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</si>
  <si>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</si>
  <si>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</si>
  <si>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</si>
  <si>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</si>
  <si>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</si>
  <si>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</si>
  <si>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</si>
  <si>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</si>
  <si>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</si>
  <si>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</si>
  <si>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</si>
  <si>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</si>
  <si>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</si>
  <si>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</si>
  <si>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</si>
  <si>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</si>
  <si>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</si>
  <si>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</si>
  <si>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</si>
  <si>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</si>
  <si>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</si>
  <si>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</si>
  <si>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</si>
  <si>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</si>
  <si>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</si>
  <si>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</si>
  <si>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</si>
  <si>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</si>
  <si>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</si>
  <si>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</si>
  <si>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</si>
  <si>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</si>
  <si>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</si>
  <si>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</si>
  <si>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</si>
  <si>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</si>
  <si>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</si>
  <si>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</si>
  <si>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</si>
  <si>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</si>
  <si>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</si>
  <si>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</si>
  <si>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</si>
  <si>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</si>
  <si>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</si>
  <si>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</si>
  <si>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</si>
  <si>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</si>
  <si>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</si>
  <si>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</si>
  <si>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</si>
  <si>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</si>
  <si>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</si>
  <si>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</si>
  <si>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</si>
  <si>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</si>
  <si>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</si>
  <si>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</si>
  <si>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</si>
  <si>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</si>
  <si>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</si>
  <si>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</si>
  <si>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</si>
  <si>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</si>
  <si>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</si>
  <si>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</si>
  <si>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</si>
  <si>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</si>
  <si>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</si>
  <si>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</si>
  <si>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</si>
  <si>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</si>
  <si>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</si>
  <si>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</si>
  <si>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</si>
  <si>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</si>
  <si>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</si>
  <si>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</si>
  <si>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</si>
  <si>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</si>
  <si>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</si>
  <si>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</si>
  <si>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</si>
  <si>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</si>
  <si>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</si>
  <si>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</si>
  <si>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</si>
  <si>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</si>
  <si>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</si>
  <si>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</si>
  <si>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</si>
  <si>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</si>
  <si>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</si>
  <si>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</si>
  <si>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</si>
  <si>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</si>
  <si>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</si>
  <si>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</si>
  <si>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</si>
  <si>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</si>
  <si>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</si>
  <si>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</si>
  <si>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</si>
  <si>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</si>
  <si>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</si>
  <si>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</si>
  <si>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</si>
  <si>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</si>
  <si>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</si>
  <si>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</si>
  <si>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</si>
  <si>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</si>
  <si>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</si>
  <si>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</si>
  <si>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</si>
  <si>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</si>
  <si>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</si>
  <si>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</si>
  <si>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</si>
  <si>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</si>
  <si>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</si>
  <si>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</si>
  <si>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</si>
  <si>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</si>
  <si>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</si>
  <si>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</si>
  <si>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</si>
  <si>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</si>
  <si>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</si>
  <si>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</si>
  <si>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</si>
  <si>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</si>
  <si>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</si>
  <si>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</si>
  <si>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</si>
  <si>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</si>
  <si>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</si>
  <si>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</si>
  <si>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</si>
  <si>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</si>
  <si>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</si>
  <si>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</si>
  <si>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</si>
  <si>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</si>
  <si>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</si>
  <si>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</si>
  <si>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</si>
  <si>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</si>
  <si>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</si>
  <si>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</si>
  <si>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</si>
  <si>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</si>
  <si>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</si>
  <si>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</si>
  <si>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</si>
  <si>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</si>
  <si>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</si>
  <si>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</si>
  <si>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</si>
  <si>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</si>
  <si>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</si>
  <si>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</si>
  <si>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</si>
  <si>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</si>
  <si>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</si>
  <si>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</si>
  <si>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</si>
  <si>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</si>
  <si>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</si>
  <si>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</si>
  <si>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</si>
  <si>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</si>
  <si>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</si>
  <si>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</si>
  <si>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</si>
  <si>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</si>
  <si>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</si>
  <si>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</si>
  <si>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</si>
  <si>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</si>
  <si>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</si>
  <si>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</si>
  <si>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</si>
  <si>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</si>
  <si>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</si>
  <si>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</si>
  <si>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</si>
  <si>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</si>
  <si>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</si>
  <si>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</si>
  <si>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</si>
  <si>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</si>
  <si>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</si>
  <si>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</si>
  <si>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</si>
  <si>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</si>
  <si>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</si>
  <si>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</si>
  <si>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</si>
  <si>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</si>
  <si>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</si>
  <si>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</si>
  <si>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</si>
  <si>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</si>
  <si>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</si>
  <si>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</si>
  <si>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</si>
  <si>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</si>
  <si>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</si>
  <si>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</si>
  <si>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</si>
  <si>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</si>
  <si>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</si>
  <si>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</si>
  <si>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</si>
  <si>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</si>
  <si>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</si>
  <si>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</si>
  <si>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</si>
  <si>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</si>
  <si>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</si>
  <si>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</si>
  <si>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</si>
  <si>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</si>
  <si>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</si>
  <si>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</si>
  <si>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</si>
  <si>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</si>
  <si>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</si>
  <si>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</si>
  <si>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</si>
  <si>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</si>
  <si>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</si>
  <si>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</si>
  <si>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</si>
  <si>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</si>
  <si>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</si>
  <si>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</si>
  <si>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</si>
  <si>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</si>
  <si>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</si>
  <si>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</si>
  <si>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</si>
  <si>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</si>
  <si>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</si>
  <si>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</si>
  <si>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</si>
  <si>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</si>
  <si>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</si>
  <si>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</si>
  <si>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</si>
  <si>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</si>
  <si>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</si>
  <si>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</si>
  <si>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</si>
  <si>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</si>
  <si>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</si>
  <si>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</si>
  <si>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</si>
  <si>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</si>
  <si>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</si>
  <si>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</si>
  <si>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</si>
  <si>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</si>
  <si>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</si>
  <si>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</si>
  <si>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</si>
  <si>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</si>
  <si>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</si>
  <si>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</si>
  <si>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</si>
  <si>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</si>
  <si>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</si>
  <si>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</si>
  <si>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</si>
  <si>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</si>
  <si>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</si>
  <si>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</si>
  <si>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</si>
  <si>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</si>
  <si>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</si>
  <si>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</si>
  <si>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</si>
  <si>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</si>
  <si>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</si>
  <si>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</si>
  <si>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</si>
  <si>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</si>
  <si>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</si>
  <si>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</si>
  <si>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</si>
  <si>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</si>
  <si>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</si>
  <si>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</si>
  <si>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</si>
  <si>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</si>
  <si>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</si>
  <si>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</si>
  <si>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</si>
  <si>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</si>
  <si>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</si>
  <si>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</si>
  <si>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</si>
  <si>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</si>
  <si>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</si>
  <si>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</si>
  <si>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</si>
  <si>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</si>
  <si>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</si>
  <si>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</si>
  <si>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</si>
  <si>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</si>
  <si>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</si>
  <si>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</si>
  <si>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</si>
  <si>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</si>
  <si>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</si>
  <si>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</si>
  <si>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</si>
  <si>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</si>
  <si>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</si>
  <si>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</si>
  <si>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</si>
  <si>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</si>
  <si>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</si>
  <si>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</si>
  <si>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</si>
  <si>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</si>
  <si>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</si>
  <si>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</si>
  <si>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</si>
  <si>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</si>
  <si>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</si>
  <si>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</si>
  <si>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</si>
  <si>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</si>
  <si>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</si>
  <si>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</si>
  <si>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</si>
  <si>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</si>
  <si>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</si>
  <si>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</si>
  <si>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</si>
  <si>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</si>
  <si>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</si>
  <si>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</si>
  <si>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</si>
  <si>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</si>
  <si>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</si>
  <si>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</si>
  <si>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</si>
  <si>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</si>
  <si>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</si>
  <si>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</si>
  <si>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</si>
  <si>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</si>
  <si>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</si>
  <si>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</si>
  <si>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</si>
  <si>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</si>
  <si>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</si>
  <si>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</si>
  <si>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</si>
  <si>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</si>
  <si>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</si>
  <si>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</si>
  <si>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</si>
  <si>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</si>
  <si>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</si>
  <si>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</si>
  <si>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</si>
  <si>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</si>
  <si>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</si>
  <si>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</si>
  <si>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</si>
  <si>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</si>
  <si>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</si>
  <si>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</si>
  <si>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</si>
  <si>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</si>
  <si>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</si>
  <si>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</si>
  <si>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</si>
  <si>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</si>
  <si>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</si>
  <si>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</si>
  <si>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</si>
  <si>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</si>
  <si>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</si>
  <si>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</si>
  <si>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</si>
  <si>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</si>
  <si>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</si>
  <si>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</si>
  <si>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</si>
  <si>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</si>
  <si>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</si>
  <si>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</si>
  <si>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</si>
  <si>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</si>
  <si>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</si>
  <si>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</si>
  <si>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</si>
  <si>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</si>
  <si>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</si>
  <si>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</si>
  <si>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</si>
  <si>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</si>
  <si>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</si>
  <si>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</si>
  <si>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</si>
  <si>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</si>
  <si>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</si>
  <si>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</si>
  <si>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</si>
  <si>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</si>
  <si>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</si>
  <si>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</si>
  <si>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</si>
  <si>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</si>
  <si>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</si>
  <si>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</si>
  <si>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</si>
  <si>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</si>
  <si>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</si>
  <si>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</si>
  <si>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</si>
  <si>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</si>
  <si>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</si>
  <si>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</si>
  <si>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</si>
  <si>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</si>
  <si>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</si>
  <si>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</si>
  <si>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</si>
  <si>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</si>
  <si>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</si>
  <si>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</si>
  <si>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</si>
  <si>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</si>
  <si>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</si>
  <si>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</si>
  <si>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</si>
  <si>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</si>
  <si>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</si>
  <si>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</si>
  <si>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</si>
  <si>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</si>
  <si>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</si>
  <si>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</si>
  <si>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</si>
  <si>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</si>
  <si>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</si>
  <si>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</si>
  <si>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</si>
  <si>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</si>
  <si>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</si>
  <si>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</si>
  <si>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</si>
  <si>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</si>
  <si>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</si>
  <si>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</si>
  <si>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</si>
  <si>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</si>
  <si>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</si>
  <si>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</si>
  <si>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</si>
  <si>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</si>
  <si>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</si>
  <si>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</si>
  <si>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</si>
  <si>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</si>
  <si>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</si>
  <si>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</si>
  <si>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</si>
  <si>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</si>
  <si>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</si>
  <si>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</si>
  <si>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</si>
  <si>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</si>
  <si>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</si>
  <si>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</si>
  <si>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</si>
  <si>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</si>
  <si>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</si>
  <si>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</si>
  <si>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</si>
  <si>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</si>
  <si>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</si>
  <si>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</si>
  <si>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</si>
  <si>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</si>
  <si>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</si>
  <si>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</si>
  <si>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</si>
  <si>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</si>
  <si>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</si>
  <si>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</si>
  <si>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</si>
  <si>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</si>
  <si>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</si>
  <si>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</si>
  <si>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</si>
  <si>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</si>
  <si>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</si>
  <si>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</si>
  <si>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</si>
  <si>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</si>
  <si>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</si>
  <si>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</si>
  <si>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</si>
  <si>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</si>
  <si>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</si>
  <si>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</si>
  <si>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</si>
  <si>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</si>
  <si>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</si>
  <si>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</si>
  <si>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</si>
  <si>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</si>
  <si>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</si>
  <si>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</si>
  <si>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</si>
  <si>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</si>
  <si>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</si>
  <si>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</si>
  <si>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</si>
  <si>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</si>
  <si>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</si>
  <si>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</si>
  <si>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</si>
  <si>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</si>
  <si>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</si>
  <si>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</si>
  <si>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</si>
  <si>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</si>
  <si>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</si>
  <si>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</si>
  <si>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</si>
  <si>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</si>
  <si>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</si>
  <si>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</si>
  <si>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</si>
  <si>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</si>
  <si>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</si>
  <si>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</si>
  <si>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</si>
  <si>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</si>
  <si>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</si>
  <si>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</si>
  <si>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</si>
  <si>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</si>
  <si>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</si>
  <si>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</si>
  <si>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</si>
  <si>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</si>
  <si>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</si>
  <si>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</si>
  <si>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</si>
  <si>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</si>
  <si>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</si>
  <si>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</si>
  <si>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</si>
  <si>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</si>
  <si>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</si>
  <si>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</si>
  <si>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</si>
  <si>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</si>
  <si>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</si>
  <si>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</si>
  <si>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</si>
  <si>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</si>
  <si>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</si>
  <si>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</si>
  <si>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</si>
  <si>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</si>
  <si>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</si>
  <si>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</si>
  <si>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</si>
  <si>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</si>
  <si>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</si>
  <si>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</si>
  <si>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</si>
  <si>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</si>
  <si>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</si>
  <si>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</si>
  <si>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</si>
  <si>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</si>
  <si>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</si>
  <si>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</si>
  <si>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</si>
  <si>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</si>
  <si>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</si>
  <si>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</si>
  <si>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</si>
  <si>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</si>
  <si>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</si>
  <si>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</si>
  <si>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</si>
  <si>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</si>
  <si>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</si>
  <si>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</si>
  <si>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</si>
  <si>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</si>
  <si>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</si>
  <si>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</si>
  <si>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</si>
  <si>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</si>
  <si>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</si>
  <si>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</si>
  <si>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</si>
  <si>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</si>
  <si>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</si>
  <si>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</si>
  <si>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</si>
  <si>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</si>
  <si>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</si>
  <si>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</si>
  <si>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</si>
  <si>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</si>
  <si>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</si>
  <si>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</si>
  <si>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</si>
  <si>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</si>
  <si>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</si>
  <si>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</si>
  <si>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</si>
  <si>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</si>
  <si>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</si>
  <si>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</si>
  <si>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</si>
  <si>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</si>
  <si>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</si>
  <si>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</si>
  <si>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</si>
  <si>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</si>
  <si>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</si>
  <si>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</si>
  <si>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</si>
  <si>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</si>
  <si>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</si>
  <si>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</si>
  <si>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</si>
  <si>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</si>
  <si>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</si>
  <si>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</si>
  <si>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</si>
  <si>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</si>
  <si>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</si>
  <si>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</si>
  <si>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</si>
  <si>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</si>
  <si>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</si>
  <si>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</si>
  <si>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</si>
  <si>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</si>
  <si>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</si>
  <si>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</si>
  <si>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</si>
  <si>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</si>
  <si>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</si>
  <si>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</si>
  <si>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</si>
  <si>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</si>
  <si>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</si>
  <si>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</si>
  <si>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</si>
  <si>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</si>
  <si>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</si>
  <si>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</si>
  <si>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</si>
  <si>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</si>
  <si>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</si>
  <si>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</si>
  <si>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</si>
  <si>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</si>
  <si>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</si>
  <si>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</si>
  <si>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</si>
  <si>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</si>
  <si>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</si>
  <si>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</si>
  <si>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HENNIKER SCHOOL DISTRICT</t>
  </si>
  <si>
    <t>LIABS NOT PAID &amp; DEFERRED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</si>
</sst>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V1" sqref="V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245</v>
      </c>
      <c r="C2" s="21">
        <v>245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363079.55</v>
      </c>
      <c r="G9" s="18">
        <v>21805.86</v>
      </c>
      <c r="H9" s="18">
        <v>-13089.55</v>
      </c>
      <c r="I9" s="18">
        <v>0</v>
      </c>
      <c r="J9" s="67">
        <f>SUM(I439)</f>
        <v>387429.47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0</v>
      </c>
      <c r="G12" s="18">
        <v>472.31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3352.93</v>
      </c>
      <c r="G13" s="18">
        <v>4255.6400000000003</v>
      </c>
      <c r="H13" s="18">
        <v>13089.55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3727.11</v>
      </c>
      <c r="G14" s="18">
        <v>4850.05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370159.58999999997</v>
      </c>
      <c r="G19" s="41">
        <f>SUM(G9:G18)</f>
        <v>31383.86</v>
      </c>
      <c r="H19" s="41">
        <f>SUM(H9:H18)</f>
        <v>0</v>
      </c>
      <c r="I19" s="41">
        <f>SUM(I9:I18)</f>
        <v>0</v>
      </c>
      <c r="J19" s="41">
        <f>SUM(J9:J18)</f>
        <v>387429.47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13424</v>
      </c>
      <c r="G25" s="145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8239.19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16022.92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3296.05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37686.11</v>
      </c>
      <c r="G32" s="41">
        <f>SUM(G22:G31)</f>
        <v>3296.05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162473.48000000001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28087.81</v>
      </c>
      <c r="H48" s="18">
        <v>0</v>
      </c>
      <c r="I48" s="18">
        <v>0</v>
      </c>
      <c r="J48" s="13">
        <f>SUM(I459)</f>
        <v>387429.47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120000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332473.48</v>
      </c>
      <c r="G51" s="41">
        <f>SUM(G35:G50)</f>
        <v>28087.81</v>
      </c>
      <c r="H51" s="41">
        <f>SUM(H35:H50)</f>
        <v>0</v>
      </c>
      <c r="I51" s="41">
        <f>SUM(I35:I50)</f>
        <v>0</v>
      </c>
      <c r="J51" s="41">
        <f>SUM(J35:J50)</f>
        <v>387429.47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370159.58999999997</v>
      </c>
      <c r="G52" s="41">
        <f>G51+G32</f>
        <v>31383.86</v>
      </c>
      <c r="H52" s="41">
        <f>H51+H32</f>
        <v>0</v>
      </c>
      <c r="I52" s="41">
        <f>I51+I32</f>
        <v>0</v>
      </c>
      <c r="J52" s="41">
        <f>J51+J32</f>
        <v>387429.47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5089554</v>
      </c>
      <c r="G57" s="18">
        <v>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5089554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36535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36535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63877.46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11778.19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75655.649999999994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37.54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67035.77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5410.87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1048.68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15044.87</v>
      </c>
      <c r="G110" s="18">
        <v>4850.49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21504.420000000002</v>
      </c>
      <c r="G111" s="41">
        <f>SUM(G96:G110)</f>
        <v>71886.260000000009</v>
      </c>
      <c r="H111" s="41">
        <f>SUM(H96:H110)</f>
        <v>0</v>
      </c>
      <c r="I111" s="41">
        <f>SUM(I96:I110)</f>
        <v>0</v>
      </c>
      <c r="J111" s="41">
        <f>SUM(J96:J110)</f>
        <v>37.54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5223249.07</v>
      </c>
      <c r="G112" s="41">
        <f>G60+G111</f>
        <v>71886.260000000009</v>
      </c>
      <c r="H112" s="41">
        <f>H60+H79+H94+H111</f>
        <v>0</v>
      </c>
      <c r="I112" s="41">
        <f>I60+I111</f>
        <v>0</v>
      </c>
      <c r="J112" s="41">
        <f>J60+J111</f>
        <v>37.54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1462702.77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585602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2048304.77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37003.61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0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1997.4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37003.61</v>
      </c>
      <c r="G136" s="41">
        <f>SUM(G123:G135)</f>
        <v>1997.4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2085308.3800000001</v>
      </c>
      <c r="G140" s="41">
        <f>G121+SUM(G136:G137)</f>
        <v>1997.4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0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38725.85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67479.47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111577.07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111577.07</v>
      </c>
      <c r="G162" s="41">
        <f>SUM(G150:G161)</f>
        <v>67479.47</v>
      </c>
      <c r="H162" s="41">
        <f>SUM(H150:H161)</f>
        <v>38725.85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111577.07</v>
      </c>
      <c r="G169" s="41">
        <f>G147+G162+SUM(G163:G168)</f>
        <v>67479.47</v>
      </c>
      <c r="H169" s="41">
        <f>H147+H162+SUM(H163:H168)</f>
        <v>38725.85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>
        <v>0</v>
      </c>
      <c r="I179" s="18">
        <v>0</v>
      </c>
      <c r="J179" s="18">
        <v>70000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7420134.5200000005</v>
      </c>
      <c r="G193" s="47">
        <f>G112+G140+G169+G192</f>
        <v>141363.13</v>
      </c>
      <c r="H193" s="47">
        <f>H112+H140+H169+H192</f>
        <v>38725.85</v>
      </c>
      <c r="I193" s="47">
        <f>I112+I140+I169+I192</f>
        <v>0</v>
      </c>
      <c r="J193" s="47">
        <f>J112+J140+J192</f>
        <v>70037.539999999994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2044667.38</v>
      </c>
      <c r="G197" s="18">
        <v>1001800.28</v>
      </c>
      <c r="H197" s="18">
        <v>74649.63</v>
      </c>
      <c r="I197" s="18">
        <v>80674.25</v>
      </c>
      <c r="J197" s="18">
        <v>9037.09</v>
      </c>
      <c r="K197" s="18">
        <v>1562.5</v>
      </c>
      <c r="L197" s="19">
        <f>SUM(F197:K197)</f>
        <v>3212391.13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681084.04</v>
      </c>
      <c r="G198" s="18">
        <v>206576.42</v>
      </c>
      <c r="H198" s="18">
        <v>308990.84000000003</v>
      </c>
      <c r="I198" s="18">
        <v>6095.91</v>
      </c>
      <c r="J198" s="18">
        <v>0</v>
      </c>
      <c r="K198" s="18">
        <v>15875.62</v>
      </c>
      <c r="L198" s="19">
        <f>SUM(F198:K198)</f>
        <v>1218622.83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15399.55</v>
      </c>
      <c r="G200" s="18">
        <v>3527.66</v>
      </c>
      <c r="H200" s="18">
        <v>0</v>
      </c>
      <c r="I200" s="18">
        <v>482.77</v>
      </c>
      <c r="J200" s="18">
        <v>0</v>
      </c>
      <c r="K200" s="18">
        <v>0</v>
      </c>
      <c r="L200" s="19">
        <f>SUM(F200:K200)</f>
        <v>19409.98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346518.06</v>
      </c>
      <c r="G202" s="18">
        <v>151500.29</v>
      </c>
      <c r="H202" s="18">
        <v>17163.41</v>
      </c>
      <c r="I202" s="18">
        <v>3846.29</v>
      </c>
      <c r="J202" s="18">
        <v>2376.3000000000002</v>
      </c>
      <c r="K202" s="18">
        <v>50</v>
      </c>
      <c r="L202" s="19">
        <f t="shared" ref="L202:L208" si="0">SUM(F202:K202)</f>
        <v>521454.34999999992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152908.49</v>
      </c>
      <c r="G203" s="18">
        <v>70363.16</v>
      </c>
      <c r="H203" s="18">
        <v>21497.73</v>
      </c>
      <c r="I203" s="18">
        <v>19385.22</v>
      </c>
      <c r="J203" s="18">
        <v>34239.74</v>
      </c>
      <c r="K203" s="18">
        <v>25565.98</v>
      </c>
      <c r="L203" s="19">
        <f t="shared" si="0"/>
        <v>323960.31999999995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7400</v>
      </c>
      <c r="G204" s="18">
        <v>566.12</v>
      </c>
      <c r="H204" s="18">
        <v>266013.90000000002</v>
      </c>
      <c r="I204" s="18">
        <v>609.99</v>
      </c>
      <c r="J204" s="18">
        <v>0</v>
      </c>
      <c r="K204" s="18">
        <v>8513.8799999999992</v>
      </c>
      <c r="L204" s="19">
        <f t="shared" si="0"/>
        <v>283103.89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302333.06</v>
      </c>
      <c r="G205" s="18">
        <v>125099.74</v>
      </c>
      <c r="H205" s="18">
        <v>23134.560000000001</v>
      </c>
      <c r="I205" s="18">
        <v>2861.2</v>
      </c>
      <c r="J205" s="18">
        <v>0</v>
      </c>
      <c r="K205" s="18">
        <v>2039</v>
      </c>
      <c r="L205" s="19">
        <f t="shared" si="0"/>
        <v>455467.56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/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192686.2</v>
      </c>
      <c r="G207" s="18">
        <v>97327.22</v>
      </c>
      <c r="H207" s="18">
        <v>344689.78</v>
      </c>
      <c r="I207" s="18">
        <v>135154.66</v>
      </c>
      <c r="J207" s="18">
        <v>40283.99</v>
      </c>
      <c r="K207" s="18">
        <v>0</v>
      </c>
      <c r="L207" s="19">
        <f t="shared" si="0"/>
        <v>810141.85000000009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472788.2</v>
      </c>
      <c r="I208" s="18">
        <v>0</v>
      </c>
      <c r="J208" s="18">
        <v>0</v>
      </c>
      <c r="K208" s="18">
        <v>0</v>
      </c>
      <c r="L208" s="19">
        <f t="shared" si="0"/>
        <v>472788.2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3742996.78</v>
      </c>
      <c r="G211" s="41">
        <f t="shared" si="1"/>
        <v>1656760.89</v>
      </c>
      <c r="H211" s="41">
        <f t="shared" si="1"/>
        <v>1528928.05</v>
      </c>
      <c r="I211" s="41">
        <f t="shared" si="1"/>
        <v>249110.29</v>
      </c>
      <c r="J211" s="41">
        <f t="shared" si="1"/>
        <v>85937.12</v>
      </c>
      <c r="K211" s="41">
        <f t="shared" si="1"/>
        <v>53606.98</v>
      </c>
      <c r="L211" s="41">
        <f t="shared" si="1"/>
        <v>7317340.1100000003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3742996.78</v>
      </c>
      <c r="G257" s="41">
        <f t="shared" si="8"/>
        <v>1656760.89</v>
      </c>
      <c r="H257" s="41">
        <f t="shared" si="8"/>
        <v>1528928.05</v>
      </c>
      <c r="I257" s="41">
        <f t="shared" si="8"/>
        <v>249110.29</v>
      </c>
      <c r="J257" s="41">
        <f t="shared" si="8"/>
        <v>85937.12</v>
      </c>
      <c r="K257" s="41">
        <f t="shared" si="8"/>
        <v>53606.98</v>
      </c>
      <c r="L257" s="41">
        <f t="shared" si="8"/>
        <v>7317340.1100000003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70000</v>
      </c>
      <c r="L266" s="19">
        <f t="shared" si="9"/>
        <v>70000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70000</v>
      </c>
      <c r="L270" s="41">
        <f t="shared" si="9"/>
        <v>70000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3742996.78</v>
      </c>
      <c r="G271" s="42">
        <f t="shared" si="11"/>
        <v>1656760.89</v>
      </c>
      <c r="H271" s="42">
        <f t="shared" si="11"/>
        <v>1528928.05</v>
      </c>
      <c r="I271" s="42">
        <f t="shared" si="11"/>
        <v>249110.29</v>
      </c>
      <c r="J271" s="42">
        <f t="shared" si="11"/>
        <v>85937.12</v>
      </c>
      <c r="K271" s="42">
        <f t="shared" si="11"/>
        <v>123606.98000000001</v>
      </c>
      <c r="L271" s="42">
        <f t="shared" si="11"/>
        <v>7387340.1100000003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13292.65</v>
      </c>
      <c r="G276" s="18">
        <v>1963.04</v>
      </c>
      <c r="H276" s="18">
        <v>0</v>
      </c>
      <c r="I276" s="18">
        <v>0</v>
      </c>
      <c r="J276" s="18">
        <v>0</v>
      </c>
      <c r="K276" s="18">
        <v>5502.97</v>
      </c>
      <c r="L276" s="19">
        <f>SUM(F276:K276)</f>
        <v>20758.66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7555</v>
      </c>
      <c r="G282" s="18">
        <v>1387.62</v>
      </c>
      <c r="H282" s="18">
        <v>8585.9599999999991</v>
      </c>
      <c r="I282" s="18">
        <v>0</v>
      </c>
      <c r="J282" s="18">
        <v>0</v>
      </c>
      <c r="K282" s="18">
        <v>0</v>
      </c>
      <c r="L282" s="19">
        <f t="shared" si="12"/>
        <v>17528.579999999998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438.61</v>
      </c>
      <c r="L283" s="19">
        <f t="shared" si="12"/>
        <v>438.61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20847.650000000001</v>
      </c>
      <c r="G290" s="42">
        <f t="shared" si="13"/>
        <v>3350.66</v>
      </c>
      <c r="H290" s="42">
        <f t="shared" si="13"/>
        <v>8585.9599999999991</v>
      </c>
      <c r="I290" s="42">
        <f t="shared" si="13"/>
        <v>0</v>
      </c>
      <c r="J290" s="42">
        <f t="shared" si="13"/>
        <v>0</v>
      </c>
      <c r="K290" s="42">
        <f t="shared" si="13"/>
        <v>5941.58</v>
      </c>
      <c r="L290" s="41">
        <f t="shared" si="13"/>
        <v>38725.85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20847.650000000001</v>
      </c>
      <c r="G338" s="41">
        <f t="shared" si="20"/>
        <v>3350.66</v>
      </c>
      <c r="H338" s="41">
        <f t="shared" si="20"/>
        <v>8585.9599999999991</v>
      </c>
      <c r="I338" s="41">
        <f t="shared" si="20"/>
        <v>0</v>
      </c>
      <c r="J338" s="41">
        <f t="shared" si="20"/>
        <v>0</v>
      </c>
      <c r="K338" s="41">
        <f t="shared" si="20"/>
        <v>5941.58</v>
      </c>
      <c r="L338" s="41">
        <f t="shared" si="20"/>
        <v>38725.85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20847.650000000001</v>
      </c>
      <c r="G352" s="41">
        <f>G338</f>
        <v>3350.66</v>
      </c>
      <c r="H352" s="41">
        <f>H338</f>
        <v>8585.9599999999991</v>
      </c>
      <c r="I352" s="41">
        <f>I338</f>
        <v>0</v>
      </c>
      <c r="J352" s="41">
        <f>J338</f>
        <v>0</v>
      </c>
      <c r="K352" s="47">
        <f>K338+K351</f>
        <v>5941.58</v>
      </c>
      <c r="L352" s="41">
        <f>L338+L351</f>
        <v>38725.85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0</v>
      </c>
      <c r="G358" s="18">
        <v>0</v>
      </c>
      <c r="H358" s="18">
        <v>133018.04999999999</v>
      </c>
      <c r="I358" s="18">
        <v>2178.67</v>
      </c>
      <c r="J358" s="18">
        <v>0</v>
      </c>
      <c r="K358" s="18">
        <v>799.41</v>
      </c>
      <c r="L358" s="13">
        <f>SUM(F358:K358)</f>
        <v>135996.13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133018.04999999999</v>
      </c>
      <c r="I362" s="47">
        <f t="shared" si="22"/>
        <v>2178.67</v>
      </c>
      <c r="J362" s="47">
        <f t="shared" si="22"/>
        <v>0</v>
      </c>
      <c r="K362" s="47">
        <f t="shared" si="22"/>
        <v>799.41</v>
      </c>
      <c r="L362" s="47">
        <f t="shared" si="22"/>
        <v>135996.13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0</v>
      </c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2178.67</v>
      </c>
      <c r="G368" s="63"/>
      <c r="H368" s="63"/>
      <c r="I368" s="56">
        <f>SUM(F368:H368)</f>
        <v>2178.67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2178.67</v>
      </c>
      <c r="G369" s="47">
        <f>SUM(G367:G368)</f>
        <v>0</v>
      </c>
      <c r="H369" s="47">
        <f>SUM(H367:H368)</f>
        <v>0</v>
      </c>
      <c r="I369" s="47">
        <f>SUM(I367:I368)</f>
        <v>2178.67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0</v>
      </c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35000</v>
      </c>
      <c r="H396" s="18">
        <v>12.27</v>
      </c>
      <c r="I396" s="18"/>
      <c r="J396" s="24" t="s">
        <v>288</v>
      </c>
      <c r="K396" s="24" t="s">
        <v>288</v>
      </c>
      <c r="L396" s="56">
        <f t="shared" si="26"/>
        <v>35012.269999999997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35000</v>
      </c>
      <c r="H397" s="18">
        <v>20.55</v>
      </c>
      <c r="I397" s="18"/>
      <c r="J397" s="24" t="s">
        <v>288</v>
      </c>
      <c r="K397" s="24" t="s">
        <v>288</v>
      </c>
      <c r="L397" s="56">
        <f t="shared" si="26"/>
        <v>35020.550000000003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0</v>
      </c>
      <c r="H399" s="18">
        <v>4.72</v>
      </c>
      <c r="I399" s="18"/>
      <c r="J399" s="24" t="s">
        <v>288</v>
      </c>
      <c r="K399" s="24" t="s">
        <v>288</v>
      </c>
      <c r="L399" s="56">
        <f t="shared" si="26"/>
        <v>4.72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70000</v>
      </c>
      <c r="H401" s="47">
        <f>SUM(H395:H400)</f>
        <v>37.54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70037.540000000008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37.54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70037.540000000008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387429.47</v>
      </c>
      <c r="H439" s="18"/>
      <c r="I439" s="56">
        <f t="shared" ref="I439:I445" si="33">SUM(F439:H439)</f>
        <v>387429.47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387429.47</v>
      </c>
      <c r="H446" s="13">
        <f>SUM(H439:H445)</f>
        <v>0</v>
      </c>
      <c r="I446" s="13">
        <f>SUM(I439:I445)</f>
        <v>387429.47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0</v>
      </c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>
        <v>0</v>
      </c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387429.47</v>
      </c>
      <c r="H459" s="18"/>
      <c r="I459" s="56">
        <f t="shared" si="34"/>
        <v>387429.47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387429.47</v>
      </c>
      <c r="H460" s="83">
        <f>SUM(H454:H459)</f>
        <v>0</v>
      </c>
      <c r="I460" s="83">
        <f>SUM(I454:I459)</f>
        <v>387429.47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387429.47</v>
      </c>
      <c r="H461" s="42">
        <f>H452+H460</f>
        <v>0</v>
      </c>
      <c r="I461" s="42">
        <f>I452+I460</f>
        <v>387429.47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301527.37</v>
      </c>
      <c r="G465" s="18">
        <v>19050.740000000002</v>
      </c>
      <c r="H465" s="18">
        <v>0</v>
      </c>
      <c r="I465" s="18">
        <v>0</v>
      </c>
      <c r="J465" s="18">
        <v>317391.93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7420134.5199999996</v>
      </c>
      <c r="G468" s="18">
        <v>141363.13</v>
      </c>
      <c r="H468" s="18">
        <v>38725.85</v>
      </c>
      <c r="I468" s="18">
        <v>0</v>
      </c>
      <c r="J468" s="18">
        <v>70037.539999999994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f>6390.9-0.01</f>
        <v>6390.8899999999994</v>
      </c>
      <c r="G469" s="18">
        <v>3670.07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7426525.4099999992</v>
      </c>
      <c r="G470" s="53">
        <f>SUM(G468:G469)</f>
        <v>145033.20000000001</v>
      </c>
      <c r="H470" s="53">
        <f>SUM(H468:H469)</f>
        <v>38725.85</v>
      </c>
      <c r="I470" s="53">
        <f>SUM(I468:I469)</f>
        <v>0</v>
      </c>
      <c r="J470" s="53">
        <f>SUM(J468:J469)</f>
        <v>70037.539999999994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7387340.1100000003</v>
      </c>
      <c r="G472" s="18">
        <v>135996.13</v>
      </c>
      <c r="H472" s="18">
        <v>38725.85</v>
      </c>
      <c r="I472" s="18">
        <v>0</v>
      </c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8239.19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7395579.3000000007</v>
      </c>
      <c r="G474" s="53">
        <f>SUM(G472:G473)</f>
        <v>135996.13</v>
      </c>
      <c r="H474" s="53">
        <f>SUM(H472:H473)</f>
        <v>38725.85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332473.47999999858</v>
      </c>
      <c r="G476" s="53">
        <f>(G465+G470)- G474</f>
        <v>28087.809999999998</v>
      </c>
      <c r="H476" s="53">
        <f>(H465+H470)- H474</f>
        <v>0</v>
      </c>
      <c r="I476" s="53">
        <f>(I465+I470)- I474</f>
        <v>0</v>
      </c>
      <c r="J476" s="53">
        <f>(J465+J470)- J474</f>
        <v>387429.47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681084.04</v>
      </c>
      <c r="G521" s="18">
        <v>206576.42</v>
      </c>
      <c r="H521" s="18">
        <v>308990.84000000003</v>
      </c>
      <c r="I521" s="18">
        <v>6095.91</v>
      </c>
      <c r="J521" s="18">
        <v>0</v>
      </c>
      <c r="K521" s="18">
        <v>15875.62</v>
      </c>
      <c r="L521" s="88">
        <f>SUM(F521:K521)</f>
        <v>1218622.83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681084.04</v>
      </c>
      <c r="G524" s="108">
        <f t="shared" ref="G524:L524" si="36">SUM(G521:G523)</f>
        <v>206576.42</v>
      </c>
      <c r="H524" s="108">
        <f t="shared" si="36"/>
        <v>308990.84000000003</v>
      </c>
      <c r="I524" s="108">
        <f t="shared" si="36"/>
        <v>6095.91</v>
      </c>
      <c r="J524" s="108">
        <f t="shared" si="36"/>
        <v>0</v>
      </c>
      <c r="K524" s="108">
        <f t="shared" si="36"/>
        <v>15875.62</v>
      </c>
      <c r="L524" s="89">
        <f t="shared" si="36"/>
        <v>1218622.83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174026.6</v>
      </c>
      <c r="G526" s="18">
        <v>56342.49</v>
      </c>
      <c r="H526" s="18">
        <v>16819.41</v>
      </c>
      <c r="I526" s="18">
        <v>613.01</v>
      </c>
      <c r="J526" s="18">
        <v>2376.3000000000002</v>
      </c>
      <c r="K526" s="18">
        <v>0</v>
      </c>
      <c r="L526" s="88">
        <f>SUM(F526:K526)</f>
        <v>250177.81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174026.6</v>
      </c>
      <c r="G529" s="89">
        <f t="shared" ref="G529:L529" si="37">SUM(G526:G528)</f>
        <v>56342.49</v>
      </c>
      <c r="H529" s="89">
        <f t="shared" si="37"/>
        <v>16819.41</v>
      </c>
      <c r="I529" s="89">
        <f t="shared" si="37"/>
        <v>613.01</v>
      </c>
      <c r="J529" s="89">
        <f t="shared" si="37"/>
        <v>2376.3000000000002</v>
      </c>
      <c r="K529" s="89">
        <f t="shared" si="37"/>
        <v>0</v>
      </c>
      <c r="L529" s="89">
        <f t="shared" si="37"/>
        <v>250177.81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18665.419999999998</v>
      </c>
      <c r="G531" s="18">
        <v>7372.22</v>
      </c>
      <c r="H531" s="18"/>
      <c r="I531" s="18"/>
      <c r="J531" s="18"/>
      <c r="K531" s="18">
        <v>163.80000000000001</v>
      </c>
      <c r="L531" s="88">
        <f>SUM(F531:K531)</f>
        <v>26201.439999999999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18665.419999999998</v>
      </c>
      <c r="G534" s="89">
        <f t="shared" ref="G534:L534" si="38">SUM(G531:G533)</f>
        <v>7372.22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163.80000000000001</v>
      </c>
      <c r="L534" s="89">
        <f t="shared" si="38"/>
        <v>26201.439999999999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550.16</v>
      </c>
      <c r="I536" s="18"/>
      <c r="J536" s="18"/>
      <c r="K536" s="18"/>
      <c r="L536" s="88">
        <f>SUM(F536:K536)</f>
        <v>550.16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550.16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550.16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247195.76</v>
      </c>
      <c r="I541" s="18"/>
      <c r="J541" s="18"/>
      <c r="K541" s="18"/>
      <c r="L541" s="88">
        <f>SUM(F541:K541)</f>
        <v>247195.76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247195.76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247195.76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873776.06</v>
      </c>
      <c r="G545" s="89">
        <f t="shared" ref="G545:L545" si="41">G524+G529+G534+G539+G544</f>
        <v>270291.13</v>
      </c>
      <c r="H545" s="89">
        <f t="shared" si="41"/>
        <v>573556.16999999993</v>
      </c>
      <c r="I545" s="89">
        <f t="shared" si="41"/>
        <v>6708.92</v>
      </c>
      <c r="J545" s="89">
        <f t="shared" si="41"/>
        <v>2376.3000000000002</v>
      </c>
      <c r="K545" s="89">
        <f t="shared" si="41"/>
        <v>16039.42</v>
      </c>
      <c r="L545" s="89">
        <f t="shared" si="41"/>
        <v>1742748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1218622.83</v>
      </c>
      <c r="G549" s="87">
        <f>L526</f>
        <v>250177.81</v>
      </c>
      <c r="H549" s="87">
        <f>L531</f>
        <v>26201.439999999999</v>
      </c>
      <c r="I549" s="87">
        <f>L536</f>
        <v>550.16</v>
      </c>
      <c r="J549" s="87">
        <f>L541</f>
        <v>247195.76</v>
      </c>
      <c r="K549" s="87">
        <f>SUM(F549:J549)</f>
        <v>1742748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1218622.83</v>
      </c>
      <c r="G552" s="89">
        <f t="shared" si="42"/>
        <v>250177.81</v>
      </c>
      <c r="H552" s="89">
        <f t="shared" si="42"/>
        <v>26201.439999999999</v>
      </c>
      <c r="I552" s="89">
        <f t="shared" si="42"/>
        <v>550.16</v>
      </c>
      <c r="J552" s="89">
        <f t="shared" si="42"/>
        <v>247195.76</v>
      </c>
      <c r="K552" s="89">
        <f t="shared" si="42"/>
        <v>1742748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47797</v>
      </c>
      <c r="G567" s="18">
        <v>16459.25</v>
      </c>
      <c r="H567" s="18">
        <v>0</v>
      </c>
      <c r="I567" s="18">
        <v>480</v>
      </c>
      <c r="J567" s="18">
        <v>0</v>
      </c>
      <c r="K567" s="18">
        <v>5605.5</v>
      </c>
      <c r="L567" s="88">
        <f>SUM(F567:K567)</f>
        <v>70341.75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47797</v>
      </c>
      <c r="G570" s="193">
        <f t="shared" ref="G570:L570" si="45">SUM(G567:G569)</f>
        <v>16459.25</v>
      </c>
      <c r="H570" s="193">
        <f t="shared" si="45"/>
        <v>0</v>
      </c>
      <c r="I570" s="193">
        <f t="shared" si="45"/>
        <v>480</v>
      </c>
      <c r="J570" s="193">
        <f t="shared" si="45"/>
        <v>0</v>
      </c>
      <c r="K570" s="193">
        <f t="shared" si="45"/>
        <v>5605.5</v>
      </c>
      <c r="L570" s="193">
        <f t="shared" si="45"/>
        <v>70341.75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47797</v>
      </c>
      <c r="G571" s="89">
        <f t="shared" ref="G571:L571" si="46">G560+G565+G570</f>
        <v>16459.25</v>
      </c>
      <c r="H571" s="89">
        <f t="shared" si="46"/>
        <v>0</v>
      </c>
      <c r="I571" s="89">
        <f t="shared" si="46"/>
        <v>480</v>
      </c>
      <c r="J571" s="89">
        <f t="shared" si="46"/>
        <v>0</v>
      </c>
      <c r="K571" s="89">
        <f t="shared" si="46"/>
        <v>5605.5</v>
      </c>
      <c r="L571" s="89">
        <f t="shared" si="46"/>
        <v>70341.75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273058.59999999998</v>
      </c>
      <c r="G582" s="18"/>
      <c r="H582" s="18"/>
      <c r="I582" s="87">
        <f t="shared" si="47"/>
        <v>273058.59999999998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>
        <v>0</v>
      </c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224027.18</v>
      </c>
      <c r="I591" s="18"/>
      <c r="J591" s="18"/>
      <c r="K591" s="104">
        <f t="shared" ref="K591:K597" si="48">SUM(H591:J591)</f>
        <v>224027.18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247195.76</v>
      </c>
      <c r="I592" s="18"/>
      <c r="J592" s="18"/>
      <c r="K592" s="104">
        <f t="shared" si="48"/>
        <v>247195.76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1565.26</v>
      </c>
      <c r="I595" s="18"/>
      <c r="J595" s="18"/>
      <c r="K595" s="104">
        <f t="shared" si="48"/>
        <v>1565.26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472788.2</v>
      </c>
      <c r="I598" s="108">
        <f>SUM(I591:I597)</f>
        <v>0</v>
      </c>
      <c r="J598" s="108">
        <f>SUM(J591:J597)</f>
        <v>0</v>
      </c>
      <c r="K598" s="108">
        <f>SUM(K591:K597)</f>
        <v>472788.2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85937.12</v>
      </c>
      <c r="I604" s="18"/>
      <c r="J604" s="18"/>
      <c r="K604" s="104">
        <f>SUM(H604:J604)</f>
        <v>85937.12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85937.12</v>
      </c>
      <c r="I605" s="108">
        <f>SUM(I602:I604)</f>
        <v>0</v>
      </c>
      <c r="J605" s="108">
        <f>SUM(J602:J604)</f>
        <v>0</v>
      </c>
      <c r="K605" s="108">
        <f>SUM(K602:K604)</f>
        <v>85937.12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9915</v>
      </c>
      <c r="G611" s="18">
        <v>1994.93</v>
      </c>
      <c r="H611" s="18">
        <v>0</v>
      </c>
      <c r="I611" s="18">
        <v>147.37</v>
      </c>
      <c r="J611" s="18">
        <v>0</v>
      </c>
      <c r="K611" s="18">
        <v>0</v>
      </c>
      <c r="L611" s="88">
        <f>SUM(F611:K611)</f>
        <v>12057.300000000001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9915</v>
      </c>
      <c r="G614" s="108">
        <f t="shared" si="49"/>
        <v>1994.93</v>
      </c>
      <c r="H614" s="108">
        <f t="shared" si="49"/>
        <v>0</v>
      </c>
      <c r="I614" s="108">
        <f t="shared" si="49"/>
        <v>147.37</v>
      </c>
      <c r="J614" s="108">
        <f t="shared" si="49"/>
        <v>0</v>
      </c>
      <c r="K614" s="108">
        <f t="shared" si="49"/>
        <v>0</v>
      </c>
      <c r="L614" s="89">
        <f t="shared" si="49"/>
        <v>12057.300000000001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370159.58999999997</v>
      </c>
      <c r="H617" s="109">
        <f>SUM(F52)</f>
        <v>370159.58999999997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31383.86</v>
      </c>
      <c r="H618" s="109">
        <f>SUM(G52)</f>
        <v>31383.86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387429.47</v>
      </c>
      <c r="H621" s="109">
        <f>SUM(J52)</f>
        <v>387429.47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332473.48</v>
      </c>
      <c r="H622" s="109">
        <f>F476</f>
        <v>332473.47999999858</v>
      </c>
      <c r="I622" s="121" t="s">
        <v>101</v>
      </c>
      <c r="J622" s="109">
        <f t="shared" ref="J622:J655" si="50">G622-H622</f>
        <v>1.3969838619232178E-9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28087.81</v>
      </c>
      <c r="H623" s="109">
        <f>G476</f>
        <v>28087.809999999998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387429.47</v>
      </c>
      <c r="H626" s="109">
        <f>J476</f>
        <v>387429.47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7420134.5200000005</v>
      </c>
      <c r="H627" s="104">
        <f>SUM(F468)</f>
        <v>7420134.5199999996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141363.13</v>
      </c>
      <c r="H628" s="104">
        <f>SUM(G468)</f>
        <v>141363.13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38725.85</v>
      </c>
      <c r="H629" s="104">
        <f>SUM(H468)</f>
        <v>38725.85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70037.539999999994</v>
      </c>
      <c r="H631" s="104">
        <f>SUM(J468)</f>
        <v>70037.539999999994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7387340.1100000003</v>
      </c>
      <c r="H632" s="104">
        <f>SUM(F472)</f>
        <v>7387340.1100000003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38725.85</v>
      </c>
      <c r="H633" s="104">
        <f>SUM(H472)</f>
        <v>38725.85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2178.67</v>
      </c>
      <c r="H634" s="104">
        <f>I369</f>
        <v>2178.67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135996.13</v>
      </c>
      <c r="H635" s="104">
        <f>SUM(G472)</f>
        <v>135996.13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70037.540000000008</v>
      </c>
      <c r="H637" s="164">
        <f>SUM(J468)</f>
        <v>70037.539999999994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387429.47</v>
      </c>
      <c r="H640" s="104">
        <f>SUM(G461)</f>
        <v>387429.47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387429.47</v>
      </c>
      <c r="H642" s="104">
        <f>SUM(I461)</f>
        <v>387429.47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37.54</v>
      </c>
      <c r="H644" s="104">
        <f>H408</f>
        <v>37.54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70000</v>
      </c>
      <c r="H645" s="104">
        <f>G408</f>
        <v>70000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70037.539999999994</v>
      </c>
      <c r="H646" s="104">
        <f>L408</f>
        <v>70037.540000000008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472788.2</v>
      </c>
      <c r="H647" s="104">
        <f>L208+L226+L244</f>
        <v>472788.2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85937.12</v>
      </c>
      <c r="H648" s="104">
        <f>(J257+J338)-(J255+J336)</f>
        <v>85937.12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472788.2</v>
      </c>
      <c r="H649" s="104">
        <f>H598</f>
        <v>472788.2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70000</v>
      </c>
      <c r="H655" s="104">
        <f>K266+K347</f>
        <v>70000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7492062.0899999999</v>
      </c>
      <c r="G660" s="19">
        <f>(L229+L309+L359)</f>
        <v>0</v>
      </c>
      <c r="H660" s="19">
        <f>(L247+L328+L360)</f>
        <v>0</v>
      </c>
      <c r="I660" s="19">
        <f>SUM(F660:H660)</f>
        <v>7492062.0899999999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71886.260000000009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71886.260000000009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472788.2</v>
      </c>
      <c r="G662" s="19">
        <f>(L226+L306)-(J226+J306)</f>
        <v>0</v>
      </c>
      <c r="H662" s="19">
        <f>(L244+L325)-(J244+J325)</f>
        <v>0</v>
      </c>
      <c r="I662" s="19">
        <f>SUM(F662:H662)</f>
        <v>472788.2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371053.01999999996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371053.01999999996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6576334.6099999994</v>
      </c>
      <c r="G664" s="19">
        <f>G660-SUM(G661:G663)</f>
        <v>0</v>
      </c>
      <c r="H664" s="19">
        <f>H660-SUM(H661:H663)</f>
        <v>0</v>
      </c>
      <c r="I664" s="19">
        <f>I660-SUM(I661:I663)</f>
        <v>6576334.6099999994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358.63</v>
      </c>
      <c r="G665" s="248"/>
      <c r="H665" s="248"/>
      <c r="I665" s="19">
        <f>SUM(F665:H665)</f>
        <v>358.63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18337.38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18337.38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18337.38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18337.38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0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HENNIKER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2057960.0299999998</v>
      </c>
      <c r="C9" s="229">
        <f>'DOE25'!G197+'DOE25'!G215+'DOE25'!G233+'DOE25'!G276+'DOE25'!G295+'DOE25'!G314</f>
        <v>1003763.3200000001</v>
      </c>
    </row>
    <row r="10" spans="1:3" x14ac:dyDescent="0.2">
      <c r="A10" t="s">
        <v>778</v>
      </c>
      <c r="B10" s="240">
        <v>1941407.15</v>
      </c>
      <c r="C10" s="240">
        <v>994846.76</v>
      </c>
    </row>
    <row r="11" spans="1:3" x14ac:dyDescent="0.2">
      <c r="A11" t="s">
        <v>779</v>
      </c>
      <c r="B11" s="240">
        <v>73260.38</v>
      </c>
      <c r="C11" s="240">
        <v>5604.3</v>
      </c>
    </row>
    <row r="12" spans="1:3" x14ac:dyDescent="0.2">
      <c r="A12" t="s">
        <v>780</v>
      </c>
      <c r="B12" s="240">
        <v>43292.5</v>
      </c>
      <c r="C12" s="240">
        <v>3312.26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2057960.0299999998</v>
      </c>
      <c r="C13" s="231">
        <f>SUM(C10:C12)</f>
        <v>1003763.3200000001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681084.04</v>
      </c>
      <c r="C18" s="229">
        <f>'DOE25'!G198+'DOE25'!G216+'DOE25'!G234+'DOE25'!G277+'DOE25'!G296+'DOE25'!G315</f>
        <v>206576.42</v>
      </c>
    </row>
    <row r="19" spans="1:3" x14ac:dyDescent="0.2">
      <c r="A19" t="s">
        <v>778</v>
      </c>
      <c r="B19" s="240">
        <v>449234.8</v>
      </c>
      <c r="C19" s="240">
        <v>185615.35</v>
      </c>
    </row>
    <row r="20" spans="1:3" x14ac:dyDescent="0.2">
      <c r="A20" t="s">
        <v>779</v>
      </c>
      <c r="B20" s="240">
        <v>207235.13</v>
      </c>
      <c r="C20" s="240">
        <v>14046</v>
      </c>
    </row>
    <row r="21" spans="1:3" x14ac:dyDescent="0.2">
      <c r="A21" t="s">
        <v>780</v>
      </c>
      <c r="B21" s="240">
        <v>24614.11</v>
      </c>
      <c r="C21" s="240">
        <v>6915.07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681084.03999999992</v>
      </c>
      <c r="C22" s="231">
        <f>SUM(C19:C21)</f>
        <v>206576.42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15399.55</v>
      </c>
      <c r="C36" s="235">
        <f>'DOE25'!G200+'DOE25'!G218+'DOE25'!G236+'DOE25'!G279+'DOE25'!G298+'DOE25'!G317</f>
        <v>3527.66</v>
      </c>
    </row>
    <row r="37" spans="1:3" x14ac:dyDescent="0.2">
      <c r="A37" t="s">
        <v>778</v>
      </c>
      <c r="B37" s="240">
        <v>15399.55</v>
      </c>
      <c r="C37" s="240">
        <v>3174.89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0</v>
      </c>
      <c r="C39" s="240">
        <v>352.77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15399.55</v>
      </c>
      <c r="C40" s="231">
        <f>SUM(C37:C39)</f>
        <v>3527.66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HENNIKER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4450423.9400000004</v>
      </c>
      <c r="D5" s="20">
        <f>SUM('DOE25'!L197:L200)+SUM('DOE25'!L215:L218)+SUM('DOE25'!L233:L236)-F5-G5</f>
        <v>4423948.7300000004</v>
      </c>
      <c r="E5" s="243"/>
      <c r="F5" s="255">
        <f>SUM('DOE25'!J197:J200)+SUM('DOE25'!J215:J218)+SUM('DOE25'!J233:J236)</f>
        <v>9037.09</v>
      </c>
      <c r="G5" s="53">
        <f>SUM('DOE25'!K197:K200)+SUM('DOE25'!K215:K218)+SUM('DOE25'!K233:K236)</f>
        <v>17438.120000000003</v>
      </c>
      <c r="H5" s="259"/>
    </row>
    <row r="6" spans="1:9" x14ac:dyDescent="0.2">
      <c r="A6" s="32">
        <v>2100</v>
      </c>
      <c r="B6" t="s">
        <v>800</v>
      </c>
      <c r="C6" s="245">
        <f t="shared" si="0"/>
        <v>521454.34999999992</v>
      </c>
      <c r="D6" s="20">
        <f>'DOE25'!L202+'DOE25'!L220+'DOE25'!L238-F6-G6</f>
        <v>519028.04999999993</v>
      </c>
      <c r="E6" s="243"/>
      <c r="F6" s="255">
        <f>'DOE25'!J202+'DOE25'!J220+'DOE25'!J238</f>
        <v>2376.3000000000002</v>
      </c>
      <c r="G6" s="53">
        <f>'DOE25'!K202+'DOE25'!K220+'DOE25'!K238</f>
        <v>50</v>
      </c>
      <c r="H6" s="259"/>
    </row>
    <row r="7" spans="1:9" x14ac:dyDescent="0.2">
      <c r="A7" s="32">
        <v>2200</v>
      </c>
      <c r="B7" t="s">
        <v>833</v>
      </c>
      <c r="C7" s="245">
        <f t="shared" si="0"/>
        <v>323960.31999999995</v>
      </c>
      <c r="D7" s="20">
        <f>'DOE25'!L203+'DOE25'!L221+'DOE25'!L239-F7-G7</f>
        <v>264154.59999999998</v>
      </c>
      <c r="E7" s="243"/>
      <c r="F7" s="255">
        <f>'DOE25'!J203+'DOE25'!J221+'DOE25'!J239</f>
        <v>34239.74</v>
      </c>
      <c r="G7" s="53">
        <f>'DOE25'!K203+'DOE25'!K221+'DOE25'!K239</f>
        <v>25565.98</v>
      </c>
      <c r="H7" s="259"/>
    </row>
    <row r="8" spans="1:9" x14ac:dyDescent="0.2">
      <c r="A8" s="32">
        <v>2300</v>
      </c>
      <c r="B8" t="s">
        <v>801</v>
      </c>
      <c r="C8" s="245">
        <f t="shared" si="0"/>
        <v>163884.07</v>
      </c>
      <c r="D8" s="243"/>
      <c r="E8" s="20">
        <f>'DOE25'!L204+'DOE25'!L222+'DOE25'!L240-F8-G8-D9-D11</f>
        <v>155370.19</v>
      </c>
      <c r="F8" s="255">
        <f>'DOE25'!J204+'DOE25'!J222+'DOE25'!J240</f>
        <v>0</v>
      </c>
      <c r="G8" s="53">
        <f>'DOE25'!K204+'DOE25'!K222+'DOE25'!K240</f>
        <v>8513.8799999999992</v>
      </c>
      <c r="H8" s="259"/>
    </row>
    <row r="9" spans="1:9" x14ac:dyDescent="0.2">
      <c r="A9" s="32">
        <v>2310</v>
      </c>
      <c r="B9" t="s">
        <v>817</v>
      </c>
      <c r="C9" s="245">
        <f t="shared" si="0"/>
        <v>44080.89</v>
      </c>
      <c r="D9" s="244">
        <v>44080.89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6580</v>
      </c>
      <c r="D10" s="243"/>
      <c r="E10" s="244">
        <v>6580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75138.929999999993</v>
      </c>
      <c r="D11" s="244">
        <v>75138.929999999993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455467.56</v>
      </c>
      <c r="D12" s="20">
        <f>'DOE25'!L205+'DOE25'!L223+'DOE25'!L241-F12-G12</f>
        <v>453428.56</v>
      </c>
      <c r="E12" s="243"/>
      <c r="F12" s="255">
        <f>'DOE25'!J205+'DOE25'!J223+'DOE25'!J241</f>
        <v>0</v>
      </c>
      <c r="G12" s="53">
        <f>'DOE25'!K205+'DOE25'!K223+'DOE25'!K241</f>
        <v>2039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810141.85000000009</v>
      </c>
      <c r="D14" s="20">
        <f>'DOE25'!L207+'DOE25'!L225+'DOE25'!L243-F14-G14</f>
        <v>769857.8600000001</v>
      </c>
      <c r="E14" s="243"/>
      <c r="F14" s="255">
        <f>'DOE25'!J207+'DOE25'!J225+'DOE25'!J243</f>
        <v>40283.99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472788.2</v>
      </c>
      <c r="D15" s="20">
        <f>'DOE25'!L208+'DOE25'!L226+'DOE25'!L244-F15-G15</f>
        <v>472788.2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135996.13</v>
      </c>
      <c r="D29" s="20">
        <f>'DOE25'!L358+'DOE25'!L359+'DOE25'!L360-'DOE25'!I367-F29-G29</f>
        <v>135196.72</v>
      </c>
      <c r="E29" s="243"/>
      <c r="F29" s="255">
        <f>'DOE25'!J358+'DOE25'!J359+'DOE25'!J360</f>
        <v>0</v>
      </c>
      <c r="G29" s="53">
        <f>'DOE25'!K358+'DOE25'!K359+'DOE25'!K360</f>
        <v>799.41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38725.85</v>
      </c>
      <c r="D31" s="20">
        <f>'DOE25'!L290+'DOE25'!L309+'DOE25'!L328+'DOE25'!L333+'DOE25'!L334+'DOE25'!L335-F31-G31</f>
        <v>32784.269999999997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5941.58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7190406.8099999987</v>
      </c>
      <c r="E33" s="246">
        <f>SUM(E5:E31)</f>
        <v>161950.19</v>
      </c>
      <c r="F33" s="246">
        <f>SUM(F5:F31)</f>
        <v>85937.12</v>
      </c>
      <c r="G33" s="246">
        <f>SUM(G5:G31)</f>
        <v>60347.970000000008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161950.19</v>
      </c>
      <c r="E35" s="249"/>
    </row>
    <row r="36" spans="2:8" ht="12" thickTop="1" x14ac:dyDescent="0.2">
      <c r="B36" t="s">
        <v>814</v>
      </c>
      <c r="D36" s="20">
        <f>D33</f>
        <v>7190406.8099999987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363079.55</v>
      </c>
      <c r="D8" s="95">
        <f>'DOE25'!G9</f>
        <v>21805.86</v>
      </c>
      <c r="E8" s="95">
        <f>'DOE25'!H9</f>
        <v>-13089.55</v>
      </c>
      <c r="F8" s="95">
        <f>'DOE25'!I9</f>
        <v>0</v>
      </c>
      <c r="G8" s="95">
        <f>'DOE25'!J9</f>
        <v>387429.47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472.31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3352.93</v>
      </c>
      <c r="D12" s="95">
        <f>'DOE25'!G13</f>
        <v>4255.6400000000003</v>
      </c>
      <c r="E12" s="95">
        <f>'DOE25'!H13</f>
        <v>13089.55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3727.11</v>
      </c>
      <c r="D13" s="95">
        <f>'DOE25'!G14</f>
        <v>4850.05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370159.58999999997</v>
      </c>
      <c r="D18" s="41">
        <f>SUM(D8:D17)</f>
        <v>31383.86</v>
      </c>
      <c r="E18" s="41">
        <f>SUM(E8:E17)</f>
        <v>0</v>
      </c>
      <c r="F18" s="41">
        <f>SUM(F8:F17)</f>
        <v>0</v>
      </c>
      <c r="G18" s="41">
        <f>SUM(G8:G17)</f>
        <v>387429.47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13424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8239.19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16022.92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3296.05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37686.11</v>
      </c>
      <c r="D31" s="41">
        <f>SUM(D21:D30)</f>
        <v>3296.05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162473.48000000001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28087.81</v>
      </c>
      <c r="E47" s="95">
        <f>'DOE25'!H48</f>
        <v>0</v>
      </c>
      <c r="F47" s="95">
        <f>'DOE25'!I48</f>
        <v>0</v>
      </c>
      <c r="G47" s="95">
        <f>'DOE25'!J48</f>
        <v>387429.47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120000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332473.48</v>
      </c>
      <c r="D50" s="41">
        <f>SUM(D34:D49)</f>
        <v>28087.81</v>
      </c>
      <c r="E50" s="41">
        <f>SUM(E34:E49)</f>
        <v>0</v>
      </c>
      <c r="F50" s="41">
        <f>SUM(F34:F49)</f>
        <v>0</v>
      </c>
      <c r="G50" s="41">
        <f>SUM(G34:G49)</f>
        <v>387429.47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370159.58999999997</v>
      </c>
      <c r="D51" s="41">
        <f>D50+D31</f>
        <v>31383.86</v>
      </c>
      <c r="E51" s="41">
        <f>E50+E31</f>
        <v>0</v>
      </c>
      <c r="F51" s="41">
        <f>F50+F31</f>
        <v>0</v>
      </c>
      <c r="G51" s="41">
        <f>G50+G31</f>
        <v>387429.47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5089554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36535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75655.649999999994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37.54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67035.77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21504.420000000002</v>
      </c>
      <c r="D61" s="95">
        <f>SUM('DOE25'!G98:G110)</f>
        <v>4850.49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133695.07</v>
      </c>
      <c r="D62" s="130">
        <f>SUM(D57:D61)</f>
        <v>71886.260000000009</v>
      </c>
      <c r="E62" s="130">
        <f>SUM(E57:E61)</f>
        <v>0</v>
      </c>
      <c r="F62" s="130">
        <f>SUM(F57:F61)</f>
        <v>0</v>
      </c>
      <c r="G62" s="130">
        <f>SUM(G57:G61)</f>
        <v>37.54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5223249.07</v>
      </c>
      <c r="D63" s="22">
        <f>D56+D62</f>
        <v>71886.260000000009</v>
      </c>
      <c r="E63" s="22">
        <f>E56+E62</f>
        <v>0</v>
      </c>
      <c r="F63" s="22">
        <f>F56+F62</f>
        <v>0</v>
      </c>
      <c r="G63" s="22">
        <f>G56+G62</f>
        <v>37.54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1462702.77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585602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2048304.77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37003.61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1997.4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37003.61</v>
      </c>
      <c r="D78" s="130">
        <f>SUM(D72:D77)</f>
        <v>1997.4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2085308.3800000001</v>
      </c>
      <c r="D81" s="130">
        <f>SUM(D79:D80)+D78+D70</f>
        <v>1997.4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111577.07</v>
      </c>
      <c r="D88" s="95">
        <f>SUM('DOE25'!G153:G161)</f>
        <v>67479.47</v>
      </c>
      <c r="E88" s="95">
        <f>SUM('DOE25'!H153:H161)</f>
        <v>38725.85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111577.07</v>
      </c>
      <c r="D91" s="131">
        <f>SUM(D85:D90)</f>
        <v>67479.47</v>
      </c>
      <c r="E91" s="131">
        <f>SUM(E85:E90)</f>
        <v>38725.85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764</v>
      </c>
      <c r="C104" s="86">
        <f>C63+C81+C91+C103</f>
        <v>7420134.5200000005</v>
      </c>
      <c r="D104" s="86">
        <f>D63+D81+D91+D103</f>
        <v>141363.13</v>
      </c>
      <c r="E104" s="86">
        <f>E63+E81+E91+E103</f>
        <v>38725.85</v>
      </c>
      <c r="F104" s="86">
        <f>F63+F81+F91+F103</f>
        <v>0</v>
      </c>
      <c r="G104" s="86">
        <f>G63+G81+G103</f>
        <v>70037.539999999994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3212391.13</v>
      </c>
      <c r="D109" s="24" t="s">
        <v>288</v>
      </c>
      <c r="E109" s="95">
        <f>('DOE25'!L276)+('DOE25'!L295)+('DOE25'!L314)</f>
        <v>20758.66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1218622.83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19409.98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4450423.9400000004</v>
      </c>
      <c r="D115" s="86">
        <f>SUM(D109:D114)</f>
        <v>0</v>
      </c>
      <c r="E115" s="86">
        <f>SUM(E109:E114)</f>
        <v>20758.66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521454.34999999992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323960.31999999995</v>
      </c>
      <c r="D119" s="24" t="s">
        <v>288</v>
      </c>
      <c r="E119" s="95">
        <f>+('DOE25'!L282)+('DOE25'!L301)+('DOE25'!L320)</f>
        <v>17528.579999999998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283103.89</v>
      </c>
      <c r="D120" s="24" t="s">
        <v>288</v>
      </c>
      <c r="E120" s="95">
        <f>+('DOE25'!L283)+('DOE25'!L302)+('DOE25'!L321)</f>
        <v>438.61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455467.56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810141.85000000009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472788.2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135996.13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2866916.1700000004</v>
      </c>
      <c r="D128" s="86">
        <f>SUM(D118:D127)</f>
        <v>135996.13</v>
      </c>
      <c r="E128" s="86">
        <f>SUM(E118:E127)</f>
        <v>17967.189999999999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70037.540000000008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-37.540000000008149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7387340.1100000013</v>
      </c>
      <c r="D145" s="86">
        <f>(D115+D128+D144)</f>
        <v>135996.13</v>
      </c>
      <c r="E145" s="86">
        <f>(E115+E128+E144)</f>
        <v>38725.85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HENNIKER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18337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18337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3233150</v>
      </c>
      <c r="D10" s="182">
        <f>ROUND((C10/$C$28)*100,1)</f>
        <v>43.6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1218623</v>
      </c>
      <c r="D11" s="182">
        <f>ROUND((C11/$C$28)*100,1)</f>
        <v>16.399999999999999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19410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521454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341489</v>
      </c>
      <c r="D16" s="182">
        <f t="shared" si="0"/>
        <v>4.5999999999999996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283543</v>
      </c>
      <c r="D17" s="182">
        <f t="shared" si="0"/>
        <v>3.8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455468</v>
      </c>
      <c r="D18" s="182">
        <f t="shared" si="0"/>
        <v>6.1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810142</v>
      </c>
      <c r="D20" s="182">
        <f t="shared" si="0"/>
        <v>10.9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472788</v>
      </c>
      <c r="D21" s="182">
        <f t="shared" si="0"/>
        <v>6.4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64109.739999999991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7420176.7400000002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7420176.7400000002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5089554</v>
      </c>
      <c r="D35" s="182">
        <f t="shared" ref="D35:D40" si="1">ROUND((C35/$C$41)*100,1)</f>
        <v>67.599999999999994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133732.61000000034</v>
      </c>
      <c r="D36" s="182">
        <f t="shared" si="1"/>
        <v>1.8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2048305</v>
      </c>
      <c r="D37" s="182">
        <f t="shared" si="1"/>
        <v>27.2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39001</v>
      </c>
      <c r="D38" s="182">
        <f t="shared" si="1"/>
        <v>0.5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217782</v>
      </c>
      <c r="D39" s="182">
        <f t="shared" si="1"/>
        <v>2.9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7528374.6100000003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HENNIKER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2017-10-11T12:04:58Z</cp:lastPrinted>
  <dcterms:created xsi:type="dcterms:W3CDTF">1997-12-04T19:04:30Z</dcterms:created>
  <dcterms:modified xsi:type="dcterms:W3CDTF">2017-11-29T17:27:20Z</dcterms:modified>
</cp:coreProperties>
</file>