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740" windowHeight="84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E16" i="13" s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L282" i="1"/>
  <c r="L283" i="1"/>
  <c r="E120" i="2" s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28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3" i="10"/>
  <c r="C18" i="10"/>
  <c r="L250" i="1"/>
  <c r="L332" i="1"/>
  <c r="L254" i="1"/>
  <c r="L268" i="1"/>
  <c r="L269" i="1"/>
  <c r="L349" i="1"/>
  <c r="L350" i="1"/>
  <c r="I665" i="1"/>
  <c r="I670" i="1"/>
  <c r="L247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C112" i="2"/>
  <c r="E112" i="2"/>
  <c r="C113" i="2"/>
  <c r="E113" i="2"/>
  <c r="C114" i="2"/>
  <c r="D115" i="2"/>
  <c r="F115" i="2"/>
  <c r="G115" i="2"/>
  <c r="C118" i="2"/>
  <c r="E118" i="2"/>
  <c r="E119" i="2"/>
  <c r="E121" i="2"/>
  <c r="C122" i="2"/>
  <c r="E122" i="2"/>
  <c r="E123" i="2"/>
  <c r="C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F461" i="1" s="1"/>
  <c r="H639" i="1" s="1"/>
  <c r="G452" i="1"/>
  <c r="H452" i="1"/>
  <c r="F460" i="1"/>
  <c r="G460" i="1"/>
  <c r="G461" i="1" s="1"/>
  <c r="H640" i="1" s="1"/>
  <c r="H460" i="1"/>
  <c r="H461" i="1"/>
  <c r="H641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J643" i="1" s="1"/>
  <c r="G644" i="1"/>
  <c r="G649" i="1"/>
  <c r="G650" i="1"/>
  <c r="G652" i="1"/>
  <c r="H652" i="1"/>
  <c r="G653" i="1"/>
  <c r="H653" i="1"/>
  <c r="G654" i="1"/>
  <c r="H654" i="1"/>
  <c r="H655" i="1"/>
  <c r="J655" i="1" s="1"/>
  <c r="I257" i="1"/>
  <c r="I271" i="1" s="1"/>
  <c r="C26" i="10"/>
  <c r="A40" i="12"/>
  <c r="D12" i="13"/>
  <c r="C12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D31" i="2"/>
  <c r="F18" i="2"/>
  <c r="E103" i="2"/>
  <c r="E62" i="2"/>
  <c r="E31" i="2"/>
  <c r="G62" i="2"/>
  <c r="E13" i="13"/>
  <c r="C13" i="13" s="1"/>
  <c r="E78" i="2"/>
  <c r="J257" i="1"/>
  <c r="J271" i="1" s="1"/>
  <c r="L433" i="1"/>
  <c r="I169" i="1"/>
  <c r="I476" i="1"/>
  <c r="H625" i="1" s="1"/>
  <c r="J625" i="1" s="1"/>
  <c r="G476" i="1"/>
  <c r="H623" i="1" s="1"/>
  <c r="J623" i="1" s="1"/>
  <c r="F169" i="1"/>
  <c r="J140" i="1"/>
  <c r="F571" i="1"/>
  <c r="I552" i="1"/>
  <c r="K549" i="1"/>
  <c r="K545" i="1"/>
  <c r="H552" i="1"/>
  <c r="C29" i="10"/>
  <c r="L393" i="1"/>
  <c r="C138" i="2" s="1"/>
  <c r="F22" i="13"/>
  <c r="J545" i="1"/>
  <c r="H338" i="1"/>
  <c r="H352" i="1" s="1"/>
  <c r="G192" i="1"/>
  <c r="H192" i="1"/>
  <c r="C35" i="10"/>
  <c r="L309" i="1"/>
  <c r="J636" i="1"/>
  <c r="G36" i="2"/>
  <c r="C22" i="13"/>
  <c r="C21" i="10" l="1"/>
  <c r="L229" i="1"/>
  <c r="G660" i="1" s="1"/>
  <c r="G664" i="1" s="1"/>
  <c r="G667" i="1" s="1"/>
  <c r="H257" i="1"/>
  <c r="H271" i="1" s="1"/>
  <c r="C115" i="2"/>
  <c r="H660" i="1"/>
  <c r="L524" i="1"/>
  <c r="F552" i="1"/>
  <c r="K605" i="1"/>
  <c r="G648" i="1" s="1"/>
  <c r="K598" i="1"/>
  <c r="G647" i="1" s="1"/>
  <c r="J649" i="1"/>
  <c r="G645" i="1"/>
  <c r="J645" i="1"/>
  <c r="I446" i="1"/>
  <c r="G642" i="1" s="1"/>
  <c r="J639" i="1"/>
  <c r="J617" i="1"/>
  <c r="F476" i="1"/>
  <c r="H622" i="1" s="1"/>
  <c r="J622" i="1" s="1"/>
  <c r="H476" i="1"/>
  <c r="H624" i="1" s="1"/>
  <c r="J624" i="1" s="1"/>
  <c r="L419" i="1"/>
  <c r="H408" i="1"/>
  <c r="H644" i="1" s="1"/>
  <c r="J644" i="1" s="1"/>
  <c r="L401" i="1"/>
  <c r="C139" i="2" s="1"/>
  <c r="J634" i="1"/>
  <c r="K352" i="1"/>
  <c r="C17" i="10"/>
  <c r="L290" i="1"/>
  <c r="L338" i="1" s="1"/>
  <c r="E109" i="2"/>
  <c r="C10" i="10"/>
  <c r="C16" i="10"/>
  <c r="C15" i="10"/>
  <c r="C120" i="2"/>
  <c r="G257" i="1"/>
  <c r="G271" i="1" s="1"/>
  <c r="C123" i="2"/>
  <c r="D14" i="13"/>
  <c r="C14" i="13" s="1"/>
  <c r="D5" i="13"/>
  <c r="C5" i="13" s="1"/>
  <c r="C11" i="10"/>
  <c r="F257" i="1"/>
  <c r="F271" i="1" s="1"/>
  <c r="F192" i="1"/>
  <c r="C70" i="2"/>
  <c r="C81" i="2" s="1"/>
  <c r="F112" i="1"/>
  <c r="J640" i="1"/>
  <c r="J641" i="1"/>
  <c r="E128" i="2"/>
  <c r="E33" i="13"/>
  <c r="D35" i="13" s="1"/>
  <c r="C16" i="13"/>
  <c r="K550" i="1"/>
  <c r="K552" i="1" s="1"/>
  <c r="G552" i="1"/>
  <c r="H112" i="1"/>
  <c r="D29" i="13"/>
  <c r="C29" i="13" s="1"/>
  <c r="G651" i="1"/>
  <c r="J651" i="1" s="1"/>
  <c r="G624" i="1"/>
  <c r="K500" i="1"/>
  <c r="I460" i="1"/>
  <c r="I452" i="1"/>
  <c r="D145" i="2"/>
  <c r="C125" i="2"/>
  <c r="C119" i="2"/>
  <c r="E132" i="2"/>
  <c r="H662" i="1"/>
  <c r="I662" i="1" s="1"/>
  <c r="G661" i="1"/>
  <c r="L211" i="1"/>
  <c r="L362" i="1"/>
  <c r="E111" i="2"/>
  <c r="C62" i="2"/>
  <c r="C63" i="2" s="1"/>
  <c r="F661" i="1"/>
  <c r="I661" i="1" s="1"/>
  <c r="H25" i="13"/>
  <c r="E81" i="2"/>
  <c r="E63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H648" i="1"/>
  <c r="J648" i="1" s="1"/>
  <c r="J652" i="1"/>
  <c r="G571" i="1"/>
  <c r="I434" i="1"/>
  <c r="G434" i="1"/>
  <c r="E104" i="2"/>
  <c r="I663" i="1"/>
  <c r="C27" i="10"/>
  <c r="G635" i="1"/>
  <c r="J635" i="1" s="1"/>
  <c r="J647" i="1" l="1"/>
  <c r="L257" i="1"/>
  <c r="L271" i="1" s="1"/>
  <c r="G632" i="1" s="1"/>
  <c r="J632" i="1" s="1"/>
  <c r="H664" i="1"/>
  <c r="H672" i="1" s="1"/>
  <c r="C6" i="10" s="1"/>
  <c r="G104" i="2"/>
  <c r="G672" i="1"/>
  <c r="C5" i="10" s="1"/>
  <c r="L545" i="1"/>
  <c r="L352" i="1"/>
  <c r="G633" i="1" s="1"/>
  <c r="J633" i="1" s="1"/>
  <c r="F104" i="2"/>
  <c r="I193" i="1"/>
  <c r="G630" i="1" s="1"/>
  <c r="J630" i="1" s="1"/>
  <c r="G51" i="2"/>
  <c r="L408" i="1"/>
  <c r="G637" i="1" s="1"/>
  <c r="J637" i="1" s="1"/>
  <c r="C141" i="2"/>
  <c r="C144" i="2" s="1"/>
  <c r="E115" i="2"/>
  <c r="E145" i="2" s="1"/>
  <c r="C128" i="2"/>
  <c r="C28" i="10"/>
  <c r="D24" i="10" s="1"/>
  <c r="C104" i="2"/>
  <c r="F193" i="1"/>
  <c r="G627" i="1" s="1"/>
  <c r="J627" i="1" s="1"/>
  <c r="F660" i="1"/>
  <c r="I461" i="1"/>
  <c r="H642" i="1" s="1"/>
  <c r="J642" i="1" s="1"/>
  <c r="D31" i="13"/>
  <c r="C31" i="13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C145" i="2"/>
  <c r="H646" i="1"/>
  <c r="J646" i="1" s="1"/>
  <c r="D23" i="10"/>
  <c r="D15" i="10"/>
  <c r="C30" i="10"/>
  <c r="D21" i="10"/>
  <c r="D13" i="10"/>
  <c r="D16" i="10"/>
  <c r="D20" i="10"/>
  <c r="D10" i="10"/>
  <c r="D11" i="10"/>
  <c r="D19" i="10"/>
  <c r="D26" i="10"/>
  <c r="D25" i="10"/>
  <c r="D22" i="10"/>
  <c r="D27" i="10"/>
  <c r="D18" i="10"/>
  <c r="D17" i="10"/>
  <c r="D12" i="10"/>
  <c r="D33" i="13"/>
  <c r="D36" i="13" s="1"/>
  <c r="F664" i="1"/>
  <c r="I660" i="1"/>
  <c r="I664" i="1" s="1"/>
  <c r="I672" i="1" s="1"/>
  <c r="C7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<sst xmlns="http://schemas.openxmlformats.org/spreadsheetml/2006/main" count="3957" uniqueCount="914">
  <si>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</si>
  <si>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</si>
  <si>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</si>
  <si>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</si>
  <si>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</si>
  <si>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</si>
  <si>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</si>
  <si>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</si>
  <si>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</si>
  <si>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</si>
  <si>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</si>
  <si>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</si>
  <si>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</si>
  <si>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</si>
  <si>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</si>
  <si>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</si>
  <si>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</si>
  <si>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</si>
  <si>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</si>
  <si>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</si>
  <si>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</si>
  <si>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</si>
  <si>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</si>
  <si>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</si>
  <si>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</si>
  <si>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</si>
  <si>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</si>
  <si>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</si>
  <si>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</si>
  <si>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</si>
  <si>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</si>
  <si>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</si>
  <si>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</si>
  <si>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</si>
  <si>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</si>
  <si>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</si>
  <si>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</si>
  <si>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</si>
  <si>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</si>
  <si>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</si>
  <si>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</si>
  <si>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</si>
  <si>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</si>
  <si>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</si>
  <si>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</si>
  <si>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</si>
  <si>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</si>
  <si>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</si>
  <si>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</si>
  <si>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</si>
  <si>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</si>
  <si>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</si>
  <si>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</si>
  <si>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</si>
  <si>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</si>
  <si>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</si>
  <si>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</si>
  <si>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</si>
  <si>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</si>
  <si>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</si>
  <si>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</si>
  <si>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</si>
  <si>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</si>
  <si>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</si>
  <si>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</si>
  <si>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</si>
  <si>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</si>
  <si>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</si>
  <si>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</si>
  <si>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</si>
  <si>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</si>
  <si>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</si>
  <si>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</si>
  <si>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</si>
  <si>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</si>
  <si>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</si>
  <si>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</si>
  <si>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</si>
  <si>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</si>
  <si>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</si>
  <si>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</si>
  <si>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</si>
  <si>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</si>
  <si>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</si>
  <si>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</si>
  <si>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</si>
  <si>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</si>
  <si>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</si>
  <si>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</si>
  <si>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</si>
  <si>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</si>
  <si>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</si>
  <si>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</si>
  <si>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</si>
  <si>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</si>
  <si>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</si>
  <si>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</si>
  <si>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</si>
  <si>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</si>
  <si>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</si>
  <si>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</si>
  <si>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</si>
  <si>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</si>
  <si>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</si>
  <si>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</si>
  <si>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</si>
  <si>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</si>
  <si>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</si>
  <si>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</si>
  <si>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</si>
  <si>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</si>
  <si>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</si>
  <si>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</si>
  <si>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</si>
  <si>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</si>
  <si>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</si>
  <si>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</si>
  <si>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</si>
  <si>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</si>
  <si>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</si>
  <si>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</si>
  <si>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</si>
  <si>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</si>
  <si>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</si>
  <si>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</si>
  <si>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</si>
  <si>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</si>
  <si>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</si>
  <si>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</si>
  <si>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</si>
  <si>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</si>
  <si>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</si>
  <si>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</si>
  <si>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</si>
  <si>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</si>
  <si>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</si>
  <si>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</si>
  <si>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</si>
  <si>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</si>
  <si>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</si>
  <si>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</si>
  <si>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</si>
  <si>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</si>
  <si>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</si>
  <si>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</si>
  <si>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</si>
  <si>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</si>
  <si>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</si>
  <si>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</si>
  <si>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</si>
  <si>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</si>
  <si>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</si>
  <si>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</si>
  <si>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</si>
  <si>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</si>
  <si>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</si>
  <si>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</si>
  <si>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</si>
  <si>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</si>
  <si>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</si>
  <si>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</si>
  <si>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</si>
  <si>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</si>
  <si>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</si>
  <si>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</si>
  <si>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</si>
  <si>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</si>
  <si>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</si>
  <si>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</si>
  <si>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</si>
  <si>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</si>
  <si>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</si>
  <si>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</si>
  <si>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</si>
  <si>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</si>
  <si>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</si>
  <si>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</si>
  <si>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</si>
  <si>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</si>
  <si>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</si>
  <si>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</si>
  <si>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</si>
  <si>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</si>
  <si>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</si>
  <si>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</si>
  <si>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</si>
  <si>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</si>
  <si>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</si>
  <si>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</si>
  <si>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</si>
  <si>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</si>
  <si>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</si>
  <si>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</si>
  <si>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</si>
  <si>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</si>
  <si>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</si>
  <si>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</si>
  <si>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</si>
  <si>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</si>
  <si>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</si>
  <si>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</si>
  <si>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</si>
  <si>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</si>
  <si>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</si>
  <si>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</si>
  <si>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</si>
  <si>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</si>
  <si>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</si>
  <si>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</si>
  <si>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</si>
  <si>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</si>
  <si>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</si>
  <si>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</si>
  <si>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</si>
  <si>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</si>
  <si>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</si>
  <si>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</si>
  <si>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</si>
  <si>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</si>
  <si>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</si>
  <si>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</si>
  <si>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</si>
  <si>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</si>
  <si>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</si>
  <si>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</si>
  <si>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</si>
  <si>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</si>
  <si>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</si>
  <si>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</si>
  <si>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</si>
  <si>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</si>
  <si>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</si>
  <si>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</si>
  <si>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</si>
  <si>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</si>
  <si>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</si>
  <si>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</si>
  <si>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</si>
  <si>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</si>
  <si>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</si>
  <si>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</si>
  <si>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</si>
  <si>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</si>
  <si>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</si>
  <si>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</si>
  <si>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</si>
  <si>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</si>
  <si>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</si>
  <si>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</si>
  <si>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</si>
  <si>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</si>
  <si>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</si>
  <si>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</si>
  <si>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</si>
  <si>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</si>
  <si>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</si>
  <si>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</si>
  <si>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</si>
  <si>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</si>
  <si>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</si>
  <si>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</si>
  <si>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</si>
  <si>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</si>
  <si>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</si>
  <si>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</si>
  <si>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</si>
  <si>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</si>
  <si>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</si>
  <si>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</si>
  <si>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</si>
  <si>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</si>
  <si>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</si>
  <si>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</si>
  <si>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</si>
  <si>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</si>
  <si>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</si>
  <si>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</si>
  <si>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</si>
  <si>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</si>
  <si>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</si>
  <si>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</si>
  <si>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</si>
  <si>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</si>
  <si>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</si>
  <si>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</si>
  <si>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</si>
  <si>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</si>
  <si>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</si>
  <si>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</si>
  <si>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</si>
  <si>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</si>
  <si>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</si>
  <si>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</si>
  <si>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</si>
  <si>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</si>
  <si>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</si>
  <si>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</si>
  <si>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</si>
  <si>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</si>
  <si>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</si>
  <si>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</si>
  <si>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</si>
  <si>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</si>
  <si>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</si>
  <si>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</si>
  <si>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</si>
  <si>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</si>
  <si>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</si>
  <si>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</si>
  <si>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</si>
  <si>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</si>
  <si>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</si>
  <si>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</si>
  <si>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</si>
  <si>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</si>
  <si>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</si>
  <si>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</si>
  <si>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</si>
  <si>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</si>
  <si>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</si>
  <si>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</si>
  <si>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</si>
  <si>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</si>
  <si>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</si>
  <si>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</si>
  <si>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</si>
  <si>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</si>
  <si>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</si>
  <si>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</si>
  <si>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</si>
  <si>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</si>
  <si>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</si>
  <si>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</si>
  <si>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</si>
  <si>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</si>
  <si>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</si>
  <si>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</si>
  <si>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</si>
  <si>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</si>
  <si>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</si>
  <si>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</si>
  <si>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</si>
  <si>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</si>
  <si>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</si>
  <si>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</si>
  <si>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</si>
  <si>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</si>
  <si>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</si>
  <si>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</si>
  <si>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</si>
  <si>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</si>
  <si>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</si>
  <si>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</si>
  <si>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</si>
  <si>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</si>
  <si>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</si>
  <si>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</si>
  <si>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</si>
  <si>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</si>
  <si>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</si>
  <si>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</si>
  <si>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</si>
  <si>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</si>
  <si>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</si>
  <si>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</si>
  <si>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</si>
  <si>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</si>
  <si>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</si>
  <si>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</si>
  <si>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</si>
  <si>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</si>
  <si>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</si>
  <si>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</si>
  <si>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</si>
  <si>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</si>
  <si>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</si>
  <si>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</si>
  <si>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</si>
  <si>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</si>
  <si>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</si>
  <si>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</si>
  <si>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</si>
  <si>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</si>
  <si>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</si>
  <si>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</si>
  <si>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</si>
  <si>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</si>
  <si>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</si>
  <si>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</si>
  <si>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</si>
  <si>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</si>
  <si>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</si>
  <si>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</si>
  <si>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</si>
  <si>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</si>
  <si>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</si>
  <si>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</si>
  <si>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</si>
  <si>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</si>
  <si>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</si>
  <si>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</si>
  <si>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</si>
  <si>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</si>
  <si>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</si>
  <si>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</si>
  <si>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</si>
  <si>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</si>
  <si>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</si>
  <si>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</si>
  <si>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</si>
  <si>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</si>
  <si>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</si>
  <si>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</si>
  <si>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</si>
  <si>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</si>
  <si>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</si>
  <si>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</si>
  <si>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</si>
  <si>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</si>
  <si>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</si>
  <si>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</si>
  <si>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</si>
  <si>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</si>
  <si>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</si>
  <si>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</si>
  <si>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</si>
  <si>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</si>
  <si>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</si>
  <si>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</si>
  <si>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</si>
  <si>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</si>
  <si>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</si>
  <si>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</si>
  <si>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</si>
  <si>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</si>
  <si>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</si>
  <si>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</si>
  <si>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</si>
  <si>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</si>
  <si>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</si>
  <si>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</si>
  <si>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</si>
  <si>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</si>
  <si>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</si>
  <si>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</si>
  <si>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</si>
  <si>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</si>
  <si>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</si>
  <si>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</si>
  <si>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</si>
  <si>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</si>
  <si>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</si>
  <si>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</si>
  <si>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</si>
  <si>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</si>
  <si>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</si>
  <si>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</si>
  <si>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</si>
  <si>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</si>
  <si>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</si>
  <si>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</si>
  <si>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</si>
  <si>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</si>
  <si>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</si>
  <si>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</si>
  <si>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</si>
  <si>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</si>
  <si>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</si>
  <si>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</si>
  <si>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</si>
  <si>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</si>
  <si>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</si>
  <si>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</si>
  <si>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</si>
  <si>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</si>
  <si>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</si>
  <si>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</si>
  <si>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</si>
  <si>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</si>
  <si>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</si>
  <si>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</si>
  <si>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</si>
  <si>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</si>
  <si>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</si>
  <si>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</si>
  <si>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</si>
  <si>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</si>
  <si>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</si>
  <si>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</si>
  <si>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</si>
  <si>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</si>
  <si>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</si>
  <si>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</si>
  <si>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</si>
  <si>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</si>
  <si>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</si>
  <si>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</si>
  <si>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</si>
  <si>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</si>
  <si>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</si>
  <si>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</si>
  <si>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</si>
  <si>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</si>
  <si>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</si>
  <si>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</si>
  <si>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</si>
  <si>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</si>
  <si>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</si>
  <si>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</si>
  <si>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</si>
  <si>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</si>
  <si>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</si>
  <si>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</si>
  <si>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</si>
  <si>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</si>
  <si>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</si>
  <si>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</si>
  <si>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</si>
  <si>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</si>
  <si>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</si>
  <si>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</si>
  <si>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</si>
  <si>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</si>
  <si>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</si>
  <si>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</si>
  <si>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</si>
  <si>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</si>
  <si>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</si>
  <si>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</si>
  <si>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</si>
  <si>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</si>
  <si>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</si>
  <si>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</si>
  <si>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</si>
  <si>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</si>
  <si>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</si>
  <si>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</si>
  <si>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</si>
  <si>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</si>
  <si>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</si>
  <si>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</si>
  <si>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</si>
  <si>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</si>
  <si>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</si>
  <si>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</si>
  <si>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</si>
  <si>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</si>
  <si>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</si>
  <si>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</si>
  <si>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</si>
  <si>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</si>
  <si>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</si>
  <si>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</si>
  <si>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</si>
  <si>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</si>
  <si>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</si>
  <si>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</si>
  <si>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</si>
  <si>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</si>
  <si>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</si>
  <si>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</si>
  <si>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</si>
  <si>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</si>
  <si>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</si>
  <si>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</si>
  <si>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</si>
  <si>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</si>
  <si>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</si>
  <si>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</si>
  <si>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</si>
  <si>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</si>
  <si>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</si>
  <si>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</si>
  <si>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</si>
  <si>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</si>
  <si>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</si>
  <si>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</si>
  <si>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</si>
  <si>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</si>
  <si>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</si>
  <si>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</si>
  <si>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</si>
  <si>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</si>
  <si>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</si>
  <si>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</si>
  <si>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</si>
  <si>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</si>
  <si>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</si>
  <si>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</si>
  <si>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</si>
  <si>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</si>
  <si>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</si>
  <si>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</si>
  <si>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</si>
  <si>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</si>
  <si>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</si>
  <si>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</si>
  <si>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</si>
  <si>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</si>
  <si>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</si>
  <si>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</si>
  <si>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</si>
  <si>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</si>
  <si>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</si>
  <si>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</si>
  <si>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</si>
  <si>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</si>
  <si>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</si>
  <si>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</si>
  <si>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</si>
  <si>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</si>
  <si>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</si>
  <si>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</si>
  <si>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</si>
  <si>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</si>
  <si>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</si>
  <si>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</si>
  <si>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</si>
  <si>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</si>
  <si>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</si>
  <si>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</si>
  <si>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</si>
  <si>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</si>
  <si>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</si>
  <si>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</si>
  <si>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</si>
  <si>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</si>
  <si>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</si>
  <si>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</si>
  <si>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</si>
  <si>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</si>
  <si>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</si>
  <si>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</si>
  <si>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</si>
  <si>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</si>
  <si>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</si>
  <si>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</si>
  <si>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</si>
  <si>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</si>
  <si>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</si>
  <si>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</si>
  <si>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</si>
  <si>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</si>
  <si>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</si>
  <si>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</si>
  <si>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</si>
  <si>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</si>
  <si>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</si>
  <si>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</si>
  <si>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</si>
  <si>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</si>
  <si>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</si>
  <si>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</si>
  <si>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</si>
  <si>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</si>
  <si>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</si>
  <si>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</si>
  <si>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</si>
  <si>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</si>
  <si>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</si>
  <si>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</si>
  <si>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</si>
  <si>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</si>
  <si>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</si>
  <si>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</si>
  <si>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</si>
  <si>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</si>
  <si>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</si>
  <si>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</si>
  <si>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</si>
  <si>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</si>
  <si>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</si>
  <si>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</si>
  <si>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</si>
  <si>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</si>
  <si>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</si>
  <si>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</si>
  <si>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</si>
  <si>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</si>
  <si>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</si>
  <si>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</si>
  <si>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</si>
  <si>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</si>
  <si>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</si>
  <si>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</si>
  <si>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</si>
  <si>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</si>
  <si>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</si>
  <si>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</si>
  <si>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</si>
  <si>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</si>
  <si>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</si>
  <si>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</si>
  <si>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</si>
  <si>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</si>
  <si>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</si>
  <si>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</si>
  <si>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</si>
  <si>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</si>
  <si>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</si>
  <si>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</si>
  <si>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</si>
  <si>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</si>
  <si>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</si>
  <si>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</si>
  <si>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</si>
  <si>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</si>
  <si>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</si>
  <si>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</si>
  <si>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</si>
  <si>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</si>
  <si>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</si>
  <si>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</si>
  <si>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</si>
  <si>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</si>
  <si>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</si>
  <si>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</si>
  <si>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</si>
  <si>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</si>
  <si>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</si>
  <si>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</si>
  <si>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</si>
  <si>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</si>
  <si>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</si>
  <si>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</si>
  <si>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</si>
  <si>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</si>
  <si>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</si>
  <si>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</si>
  <si>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</si>
  <si>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</si>
  <si>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</si>
  <si>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</si>
  <si>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</si>
  <si>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</si>
  <si>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</si>
  <si>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</si>
  <si>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</si>
  <si>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</si>
  <si>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</si>
  <si>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</si>
  <si>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</si>
  <si>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</si>
  <si>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</si>
  <si>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</si>
  <si>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</si>
  <si>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</si>
  <si>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</si>
  <si>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</si>
  <si>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</si>
  <si>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</si>
  <si>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</si>
  <si>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</si>
  <si>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</si>
  <si>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</si>
  <si>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</si>
  <si>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</si>
  <si>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</si>
  <si>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</si>
  <si>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</si>
  <si>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</si>
  <si>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</si>
  <si>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</si>
  <si>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</si>
  <si>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</si>
  <si>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</si>
  <si>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</si>
  <si>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</si>
  <si>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</si>
  <si>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</si>
  <si>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</si>
  <si>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</si>
  <si>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</si>
  <si>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</si>
  <si>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</si>
  <si>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</si>
  <si>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</si>
  <si>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</si>
  <si>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</si>
  <si>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</si>
  <si>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</si>
  <si>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</si>
  <si>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</si>
  <si>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</si>
  <si>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</si>
  <si>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</si>
  <si>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</si>
  <si>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</si>
  <si>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</si>
  <si>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</si>
  <si>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</si>
  <si>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</si>
  <si>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</si>
  <si>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</si>
  <si>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</si>
  <si>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</si>
  <si>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</si>
  <si>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</si>
  <si>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</si>
  <si>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</si>
  <si>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</si>
  <si>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</si>
  <si>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</si>
  <si>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</si>
  <si>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</si>
  <si>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</si>
  <si>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</si>
  <si>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</si>
  <si>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</si>
  <si>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</si>
  <si>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</si>
  <si>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</si>
  <si>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</si>
  <si>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</si>
  <si>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</si>
  <si>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</si>
  <si>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</si>
  <si>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</si>
  <si>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</si>
  <si>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</si>
  <si>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</si>
  <si>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</si>
  <si>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</si>
  <si>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</si>
  <si>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</si>
  <si>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</si>
  <si>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</si>
  <si>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</si>
  <si>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</si>
  <si>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</si>
  <si>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</si>
  <si>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</si>
  <si>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</si>
  <si>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</si>
  <si>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</si>
  <si>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</si>
  <si>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</si>
  <si>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</si>
  <si>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</si>
  <si>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</si>
  <si>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</si>
  <si>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</si>
  <si>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</si>
  <si>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</si>
  <si>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</si>
  <si>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</si>
  <si>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</si>
  <si>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</si>
  <si>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</si>
  <si>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</si>
  <si>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</si>
  <si>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</si>
  <si>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</si>
  <si>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</si>
  <si>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</si>
  <si>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</si>
  <si>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</si>
  <si>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</si>
  <si>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</si>
  <si>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</si>
  <si>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</si>
  <si>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</si>
  <si>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</si>
  <si>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</si>
  <si>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</si>
  <si>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</si>
  <si>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</si>
  <si>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</si>
  <si>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</si>
  <si>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</si>
  <si>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</si>
  <si>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</si>
  <si>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</si>
  <si>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</si>
  <si>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</si>
  <si>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</si>
  <si>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</si>
  <si>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</si>
  <si>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</si>
  <si>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</si>
  <si>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</si>
  <si>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</si>
  <si>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</si>
  <si>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</si>
  <si>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</si>
  <si>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</si>
  <si>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</si>
  <si>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</si>
  <si>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</si>
  <si>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</si>
  <si>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</si>
  <si>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</si>
  <si>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</si>
  <si>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</si>
  <si>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</si>
  <si>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</si>
  <si>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</si>
  <si>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</si>
  <si>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</si>
  <si>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</si>
  <si>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</si>
  <si>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</si>
  <si>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</si>
  <si>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</si>
  <si>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</si>
  <si>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</si>
  <si>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</si>
  <si>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</si>
  <si>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</si>
  <si>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</si>
  <si>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</si>
  <si>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</si>
  <si>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LANDAFF BLUE SCHOOL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</si>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</sst>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13" activePane="bottomRight" state="frozen"/>
      <selection pane="topRight" activeCell="F1" sqref="F1"/>
      <selection pane="bottomLeft" activeCell="A4" sqref="A4"/>
      <selection pane="bottomRight" activeCell="F465" sqref="F4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291</v>
      </c>
      <c r="C2" s="21">
        <v>291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2776.78</v>
      </c>
      <c r="G9" s="18"/>
      <c r="H9" s="18"/>
      <c r="I9" s="18"/>
      <c r="J9" s="67">
        <f>SUM(I439)</f>
        <v>219515.58000000002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8400.36</v>
      </c>
      <c r="G12" s="18"/>
      <c r="H12" s="18">
        <v>-8400.36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569.6</v>
      </c>
      <c r="G13" s="18"/>
      <c r="H13" s="18">
        <v>8400.36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499.9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12246.640000000001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219515.58000000002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6276.87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6276.87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219515.58000000002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5969.77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5969.77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219515.58000000002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12246.64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219515.58000000002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540856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63900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604756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5350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5350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39.380000000000003</v>
      </c>
      <c r="G96" s="18"/>
      <c r="H96" s="18"/>
      <c r="I96" s="18">
        <v>0</v>
      </c>
      <c r="J96" s="18">
        <v>3176.98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18.670000000000002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58.050000000000004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3176.98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610164.05000000005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3176.98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173267.87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107782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281049.87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281049.87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721.15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16064.75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10580.72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10580.72</v>
      </c>
      <c r="G162" s="41">
        <f>SUM(G150:G161)</f>
        <v>0</v>
      </c>
      <c r="H162" s="41">
        <f>SUM(H150:H161)</f>
        <v>16785.900000000001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2273.08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12853.8</v>
      </c>
      <c r="G169" s="41">
        <f>G147+G162+SUM(G163:G168)</f>
        <v>0</v>
      </c>
      <c r="H169" s="41">
        <f>H147+H162+SUM(H163:H168)</f>
        <v>16785.900000000001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18000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18000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18000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922067.72000000009</v>
      </c>
      <c r="G193" s="47">
        <f>G112+G140+G169+G192</f>
        <v>0</v>
      </c>
      <c r="H193" s="47">
        <f>H112+H140+H169+H192</f>
        <v>16785.900000000001</v>
      </c>
      <c r="I193" s="47">
        <f>I112+I140+I169+I192</f>
        <v>0</v>
      </c>
      <c r="J193" s="47">
        <f>J112+J140+J192</f>
        <v>10676.98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104156.91</v>
      </c>
      <c r="G197" s="18">
        <v>24217.82</v>
      </c>
      <c r="H197" s="18">
        <v>212025.98</v>
      </c>
      <c r="I197" s="18">
        <v>2145.29</v>
      </c>
      <c r="J197" s="18"/>
      <c r="K197" s="18"/>
      <c r="L197" s="19">
        <f>SUM(F197:K197)</f>
        <v>342546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385</v>
      </c>
      <c r="G198" s="18">
        <v>183.27</v>
      </c>
      <c r="H198" s="18">
        <v>26628.76</v>
      </c>
      <c r="I198" s="18">
        <v>85.01</v>
      </c>
      <c r="J198" s="18">
        <v>2370.39</v>
      </c>
      <c r="K198" s="18"/>
      <c r="L198" s="19">
        <f>SUM(F198:K198)</f>
        <v>29652.429999999997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>
        <v>237.29</v>
      </c>
      <c r="J200" s="18"/>
      <c r="K200" s="18"/>
      <c r="L200" s="19">
        <f>SUM(F200:K200)</f>
        <v>237.29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3333.9</v>
      </c>
      <c r="G202" s="18">
        <v>255.06</v>
      </c>
      <c r="H202" s="18">
        <v>30905.49</v>
      </c>
      <c r="I202" s="18"/>
      <c r="J202" s="18"/>
      <c r="K202" s="18"/>
      <c r="L202" s="19">
        <f t="shared" ref="L202:L208" si="0">SUM(F202:K202)</f>
        <v>34494.450000000004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>
        <v>1446.63</v>
      </c>
      <c r="I203" s="18"/>
      <c r="J203" s="18"/>
      <c r="K203" s="18"/>
      <c r="L203" s="19">
        <f t="shared" si="0"/>
        <v>1446.63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1269.1099999999999</v>
      </c>
      <c r="G204" s="18">
        <v>97.09</v>
      </c>
      <c r="H204" s="18">
        <v>44897.67</v>
      </c>
      <c r="I204" s="18"/>
      <c r="J204" s="18"/>
      <c r="K204" s="18"/>
      <c r="L204" s="19">
        <f t="shared" si="0"/>
        <v>46263.869999999995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1785</v>
      </c>
      <c r="G207" s="18">
        <v>22.96</v>
      </c>
      <c r="H207" s="18">
        <v>15968.61</v>
      </c>
      <c r="I207" s="18">
        <v>9968.2800000000007</v>
      </c>
      <c r="J207" s="18">
        <v>821.15</v>
      </c>
      <c r="K207" s="18"/>
      <c r="L207" s="19">
        <f t="shared" si="0"/>
        <v>28566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25191.68</v>
      </c>
      <c r="I208" s="18"/>
      <c r="J208" s="18"/>
      <c r="K208" s="18"/>
      <c r="L208" s="19">
        <f t="shared" si="0"/>
        <v>25191.68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110929.92</v>
      </c>
      <c r="G211" s="41">
        <f t="shared" si="1"/>
        <v>24776.2</v>
      </c>
      <c r="H211" s="41">
        <f t="shared" si="1"/>
        <v>357064.82</v>
      </c>
      <c r="I211" s="41">
        <f t="shared" si="1"/>
        <v>12435.87</v>
      </c>
      <c r="J211" s="41">
        <f t="shared" si="1"/>
        <v>3191.54</v>
      </c>
      <c r="K211" s="41">
        <f t="shared" si="1"/>
        <v>0</v>
      </c>
      <c r="L211" s="41">
        <f t="shared" si="1"/>
        <v>508398.35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180461.33</v>
      </c>
      <c r="I215" s="18"/>
      <c r="J215" s="18"/>
      <c r="K215" s="18"/>
      <c r="L215" s="19">
        <f>SUM(F215:K215)</f>
        <v>180461.33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8987.23</v>
      </c>
      <c r="I226" s="18"/>
      <c r="J226" s="18"/>
      <c r="K226" s="18"/>
      <c r="L226" s="19">
        <f t="shared" si="2"/>
        <v>8987.23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189448.56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189448.56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234432</v>
      </c>
      <c r="I233" s="18"/>
      <c r="J233" s="18"/>
      <c r="K233" s="18"/>
      <c r="L233" s="19">
        <f>SUM(F233:K233)</f>
        <v>234432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10212.76</v>
      </c>
      <c r="I244" s="18"/>
      <c r="J244" s="18"/>
      <c r="K244" s="18"/>
      <c r="L244" s="19">
        <f t="shared" si="4"/>
        <v>10212.76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244644.76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244644.76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110929.92</v>
      </c>
      <c r="G257" s="41">
        <f t="shared" si="8"/>
        <v>24776.2</v>
      </c>
      <c r="H257" s="41">
        <f t="shared" si="8"/>
        <v>791158.14</v>
      </c>
      <c r="I257" s="41">
        <f t="shared" si="8"/>
        <v>12435.87</v>
      </c>
      <c r="J257" s="41">
        <f t="shared" si="8"/>
        <v>3191.54</v>
      </c>
      <c r="K257" s="41">
        <f t="shared" si="8"/>
        <v>0</v>
      </c>
      <c r="L257" s="41">
        <f t="shared" si="8"/>
        <v>942491.66999999993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</v>
      </c>
      <c r="L266" s="19">
        <f t="shared" si="9"/>
        <v>7500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</v>
      </c>
      <c r="L270" s="41">
        <f t="shared" si="9"/>
        <v>7500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110929.92</v>
      </c>
      <c r="G271" s="42">
        <f t="shared" si="11"/>
        <v>24776.2</v>
      </c>
      <c r="H271" s="42">
        <f t="shared" si="11"/>
        <v>791158.14</v>
      </c>
      <c r="I271" s="42">
        <f t="shared" si="11"/>
        <v>12435.87</v>
      </c>
      <c r="J271" s="42">
        <f t="shared" si="11"/>
        <v>3191.54</v>
      </c>
      <c r="K271" s="42">
        <f t="shared" si="11"/>
        <v>7500</v>
      </c>
      <c r="L271" s="42">
        <f t="shared" si="11"/>
        <v>949991.66999999993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3583.25</v>
      </c>
      <c r="G276" s="18">
        <v>274.33</v>
      </c>
      <c r="H276" s="18">
        <v>962</v>
      </c>
      <c r="I276" s="18">
        <v>6736.84</v>
      </c>
      <c r="J276" s="18">
        <v>443</v>
      </c>
      <c r="K276" s="18"/>
      <c r="L276" s="19">
        <f>SUM(F276:K276)</f>
        <v>11999.42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2271.92</v>
      </c>
      <c r="G277" s="18">
        <v>447.32</v>
      </c>
      <c r="H277" s="18"/>
      <c r="I277" s="18"/>
      <c r="J277" s="18"/>
      <c r="K277" s="18"/>
      <c r="L277" s="19">
        <f>SUM(F277:K277)</f>
        <v>2719.2400000000002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>
        <v>12.04</v>
      </c>
      <c r="L282" s="19">
        <f t="shared" si="12"/>
        <v>12.04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1663</v>
      </c>
      <c r="G283" s="18">
        <v>387.81</v>
      </c>
      <c r="H283" s="18"/>
      <c r="I283" s="18"/>
      <c r="J283" s="18"/>
      <c r="K283" s="18">
        <v>4.3899999999999997</v>
      </c>
      <c r="L283" s="19">
        <f t="shared" si="12"/>
        <v>2055.1999999999998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7518.17</v>
      </c>
      <c r="G290" s="42">
        <f t="shared" si="13"/>
        <v>1109.46</v>
      </c>
      <c r="H290" s="42">
        <f t="shared" si="13"/>
        <v>962</v>
      </c>
      <c r="I290" s="42">
        <f t="shared" si="13"/>
        <v>6736.84</v>
      </c>
      <c r="J290" s="42">
        <f t="shared" si="13"/>
        <v>443</v>
      </c>
      <c r="K290" s="42">
        <f t="shared" si="13"/>
        <v>16.43</v>
      </c>
      <c r="L290" s="41">
        <f t="shared" si="13"/>
        <v>16785.900000000001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7518.17</v>
      </c>
      <c r="G338" s="41">
        <f t="shared" si="20"/>
        <v>1109.46</v>
      </c>
      <c r="H338" s="41">
        <f t="shared" si="20"/>
        <v>962</v>
      </c>
      <c r="I338" s="41">
        <f t="shared" si="20"/>
        <v>6736.84</v>
      </c>
      <c r="J338" s="41">
        <f t="shared" si="20"/>
        <v>443</v>
      </c>
      <c r="K338" s="41">
        <f t="shared" si="20"/>
        <v>16.43</v>
      </c>
      <c r="L338" s="41">
        <f t="shared" si="20"/>
        <v>16785.900000000001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7518.17</v>
      </c>
      <c r="G352" s="41">
        <f>G338</f>
        <v>1109.46</v>
      </c>
      <c r="H352" s="41">
        <f>H338</f>
        <v>962</v>
      </c>
      <c r="I352" s="41">
        <f>I338</f>
        <v>6736.84</v>
      </c>
      <c r="J352" s="41">
        <f>J338</f>
        <v>443</v>
      </c>
      <c r="K352" s="47">
        <f>K338+K351</f>
        <v>16.43</v>
      </c>
      <c r="L352" s="41">
        <f>L338+L351</f>
        <v>16785.900000000001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>
        <v>0</v>
      </c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7500</v>
      </c>
      <c r="H392" s="18">
        <v>241.82</v>
      </c>
      <c r="I392" s="18"/>
      <c r="J392" s="24" t="s">
        <v>288</v>
      </c>
      <c r="K392" s="24" t="s">
        <v>288</v>
      </c>
      <c r="L392" s="56">
        <f t="shared" si="25"/>
        <v>7741.82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7500</v>
      </c>
      <c r="H393" s="139">
        <f>SUM(H387:H392)</f>
        <v>241.82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7741.82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0</v>
      </c>
      <c r="H400" s="18">
        <v>2935.16</v>
      </c>
      <c r="I400" s="18"/>
      <c r="J400" s="24" t="s">
        <v>288</v>
      </c>
      <c r="K400" s="24" t="s">
        <v>288</v>
      </c>
      <c r="L400" s="56">
        <f t="shared" si="26"/>
        <v>2935.16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2935.16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2935.16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</v>
      </c>
      <c r="H408" s="47">
        <f>H393+H401+H407</f>
        <v>3176.98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10676.98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>
        <v>18000</v>
      </c>
      <c r="L418" s="56">
        <f t="shared" si="27"/>
        <v>18000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18000</v>
      </c>
      <c r="L419" s="47">
        <f t="shared" si="28"/>
        <v>18000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18000</v>
      </c>
      <c r="L434" s="47">
        <f t="shared" si="32"/>
        <v>18000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138801.53</v>
      </c>
      <c r="G439" s="18">
        <v>80714.05</v>
      </c>
      <c r="H439" s="18"/>
      <c r="I439" s="56">
        <f t="shared" ref="I439:I445" si="33">SUM(F439:H439)</f>
        <v>219515.58000000002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138801.53</v>
      </c>
      <c r="G446" s="13">
        <f>SUM(G439:G445)</f>
        <v>80714.05</v>
      </c>
      <c r="H446" s="13">
        <f>SUM(H439:H445)</f>
        <v>0</v>
      </c>
      <c r="I446" s="13">
        <f>SUM(I439:I445)</f>
        <v>219515.58000000002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 t="s">
        <v>913</v>
      </c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 t="s">
        <v>913</v>
      </c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138801.53</v>
      </c>
      <c r="G459" s="18">
        <v>80714.05</v>
      </c>
      <c r="H459" s="18"/>
      <c r="I459" s="56">
        <f t="shared" si="34"/>
        <v>219515.58000000002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138801.53</v>
      </c>
      <c r="G460" s="83">
        <f>SUM(G454:G459)</f>
        <v>80714.05</v>
      </c>
      <c r="H460" s="83">
        <f>SUM(H454:H459)</f>
        <v>0</v>
      </c>
      <c r="I460" s="83">
        <f>SUM(I454:I459)</f>
        <v>219515.58000000002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138801.53</v>
      </c>
      <c r="G461" s="42">
        <f>G452+G460</f>
        <v>80714.05</v>
      </c>
      <c r="H461" s="42">
        <f>H452+H460</f>
        <v>0</v>
      </c>
      <c r="I461" s="42">
        <f>I452+I460</f>
        <v>219515.58000000002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33893.72</v>
      </c>
      <c r="G465" s="18"/>
      <c r="H465" s="18"/>
      <c r="I465" s="18"/>
      <c r="J465" s="18">
        <v>226838.6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922067.72</v>
      </c>
      <c r="G468" s="18"/>
      <c r="H468" s="18">
        <v>16785.900000000001</v>
      </c>
      <c r="I468" s="18"/>
      <c r="J468" s="18">
        <v>10676.98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922067.72</v>
      </c>
      <c r="G470" s="53">
        <f>SUM(G468:G469)</f>
        <v>0</v>
      </c>
      <c r="H470" s="53">
        <f>SUM(H468:H469)</f>
        <v>16785.900000000001</v>
      </c>
      <c r="I470" s="53">
        <f>SUM(I468:I469)</f>
        <v>0</v>
      </c>
      <c r="J470" s="53">
        <f>SUM(J468:J469)</f>
        <v>10676.98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949991.67</v>
      </c>
      <c r="G472" s="18"/>
      <c r="H472" s="18">
        <v>16785.900000000001</v>
      </c>
      <c r="I472" s="18"/>
      <c r="J472" s="18">
        <v>18000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949991.67</v>
      </c>
      <c r="G474" s="53">
        <f>SUM(G472:G473)</f>
        <v>0</v>
      </c>
      <c r="H474" s="53">
        <f>SUM(H472:H473)</f>
        <v>16785.900000000001</v>
      </c>
      <c r="I474" s="53">
        <f>SUM(I472:I473)</f>
        <v>0</v>
      </c>
      <c r="J474" s="53">
        <f>SUM(J472:J473)</f>
        <v>18000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5969.7699999999022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219515.58000000002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47464</v>
      </c>
      <c r="G513" s="24" t="s">
        <v>288</v>
      </c>
      <c r="H513" s="18">
        <v>45140.97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47464</v>
      </c>
      <c r="G517" s="42">
        <f>SUM(G511:G516)</f>
        <v>0</v>
      </c>
      <c r="H517" s="42">
        <f>SUM(H511:H516)</f>
        <v>45140.97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1960</v>
      </c>
      <c r="G521" s="18">
        <v>630.59</v>
      </c>
      <c r="H521" s="18">
        <v>26628.76</v>
      </c>
      <c r="I521" s="18">
        <v>85.01</v>
      </c>
      <c r="J521" s="18">
        <v>2370.39</v>
      </c>
      <c r="K521" s="18"/>
      <c r="L521" s="88">
        <f>SUM(F521:K521)</f>
        <v>31674.749999999996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1960</v>
      </c>
      <c r="G524" s="108">
        <f t="shared" ref="G524:L524" si="36">SUM(G521:G523)</f>
        <v>630.59</v>
      </c>
      <c r="H524" s="108">
        <f t="shared" si="36"/>
        <v>26628.76</v>
      </c>
      <c r="I524" s="108">
        <f t="shared" si="36"/>
        <v>85.01</v>
      </c>
      <c r="J524" s="108">
        <f t="shared" si="36"/>
        <v>2370.39</v>
      </c>
      <c r="K524" s="108">
        <f t="shared" si="36"/>
        <v>0</v>
      </c>
      <c r="L524" s="89">
        <f t="shared" si="36"/>
        <v>31674.749999999996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1960</v>
      </c>
      <c r="G545" s="89">
        <f t="shared" ref="G545:L545" si="41">G524+G529+G534+G539+G544</f>
        <v>630.59</v>
      </c>
      <c r="H545" s="89">
        <f t="shared" si="41"/>
        <v>26628.76</v>
      </c>
      <c r="I545" s="89">
        <f t="shared" si="41"/>
        <v>85.01</v>
      </c>
      <c r="J545" s="89">
        <f t="shared" si="41"/>
        <v>2370.39</v>
      </c>
      <c r="K545" s="89">
        <f t="shared" si="41"/>
        <v>0</v>
      </c>
      <c r="L545" s="89">
        <f t="shared" si="41"/>
        <v>31674.749999999996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31674.749999999996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31674.749999999996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31674.749999999996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31674.749999999996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296297</v>
      </c>
      <c r="G575" s="18">
        <v>180461.33</v>
      </c>
      <c r="H575" s="18">
        <v>234432</v>
      </c>
      <c r="I575" s="87">
        <f>SUM(F575:H575)</f>
        <v>711190.33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26206.560000000001</v>
      </c>
      <c r="G579" s="18"/>
      <c r="H579" s="18"/>
      <c r="I579" s="87">
        <f t="shared" si="47"/>
        <v>26206.560000000001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21651.05</v>
      </c>
      <c r="I591" s="18">
        <v>8987.23</v>
      </c>
      <c r="J591" s="18">
        <v>10212.76</v>
      </c>
      <c r="K591" s="104">
        <f t="shared" ref="K591:K597" si="48">SUM(H591:J591)</f>
        <v>40851.040000000001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390.63</v>
      </c>
      <c r="I595" s="18"/>
      <c r="J595" s="18"/>
      <c r="K595" s="104">
        <f t="shared" si="48"/>
        <v>390.63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3150</v>
      </c>
      <c r="I597" s="18"/>
      <c r="J597" s="18"/>
      <c r="K597" s="104">
        <f t="shared" si="48"/>
        <v>3150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25191.68</v>
      </c>
      <c r="I598" s="108">
        <f>SUM(I591:I597)</f>
        <v>8987.23</v>
      </c>
      <c r="J598" s="108">
        <f>SUM(J591:J597)</f>
        <v>10212.76</v>
      </c>
      <c r="K598" s="108">
        <f>SUM(K591:K597)</f>
        <v>44391.67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3634.54</v>
      </c>
      <c r="I604" s="18"/>
      <c r="J604" s="18"/>
      <c r="K604" s="104">
        <f>SUM(H604:J604)</f>
        <v>3634.54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3634.54</v>
      </c>
      <c r="I605" s="108">
        <f>SUM(I602:I604)</f>
        <v>0</v>
      </c>
      <c r="J605" s="108">
        <f>SUM(J602:J604)</f>
        <v>0</v>
      </c>
      <c r="K605" s="108">
        <f>SUM(K602:K604)</f>
        <v>3634.54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696.92</v>
      </c>
      <c r="G611" s="18">
        <v>53.32</v>
      </c>
      <c r="H611" s="18"/>
      <c r="I611" s="18"/>
      <c r="J611" s="18"/>
      <c r="K611" s="18"/>
      <c r="L611" s="88">
        <f>SUM(F611:K611)</f>
        <v>750.24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696.92</v>
      </c>
      <c r="G614" s="108">
        <f t="shared" si="49"/>
        <v>53.32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750.24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12246.640000000001</v>
      </c>
      <c r="H617" s="109">
        <f>SUM(F52)</f>
        <v>12246.64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219515.58000000002</v>
      </c>
      <c r="H621" s="109">
        <f>SUM(J52)</f>
        <v>219515.58000000002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5969.77</v>
      </c>
      <c r="H622" s="109">
        <f>F476</f>
        <v>5969.7699999999022</v>
      </c>
      <c r="I622" s="121" t="s">
        <v>101</v>
      </c>
      <c r="J622" s="109">
        <f t="shared" ref="J622:J655" si="50">G622-H622</f>
        <v>9.822542779147625E-11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219515.58000000002</v>
      </c>
      <c r="H626" s="109">
        <f>J476</f>
        <v>219515.58000000002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922067.72000000009</v>
      </c>
      <c r="H627" s="104">
        <f>SUM(F468)</f>
        <v>922067.72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16785.900000000001</v>
      </c>
      <c r="H629" s="104">
        <f>SUM(H468)</f>
        <v>16785.900000000001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10676.98</v>
      </c>
      <c r="H631" s="104">
        <f>SUM(J468)</f>
        <v>10676.98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949991.66999999993</v>
      </c>
      <c r="H632" s="104">
        <f>SUM(F472)</f>
        <v>949991.67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16785.900000000001</v>
      </c>
      <c r="H633" s="104">
        <f>SUM(H472)</f>
        <v>16785.900000000001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10676.98</v>
      </c>
      <c r="H637" s="164">
        <f>SUM(J468)</f>
        <v>10676.98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18000</v>
      </c>
      <c r="H638" s="164">
        <f>SUM(J472)</f>
        <v>18000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138801.53</v>
      </c>
      <c r="H639" s="104">
        <f>SUM(F461)</f>
        <v>138801.53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80714.05</v>
      </c>
      <c r="H640" s="104">
        <f>SUM(G461)</f>
        <v>80714.05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219515.58000000002</v>
      </c>
      <c r="H642" s="104">
        <f>SUM(I461)</f>
        <v>219515.58000000002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3176.98</v>
      </c>
      <c r="H644" s="104">
        <f>H408</f>
        <v>3176.98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</v>
      </c>
      <c r="H645" s="104">
        <f>G408</f>
        <v>7500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10676.98</v>
      </c>
      <c r="H646" s="104">
        <f>L408</f>
        <v>10676.98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44391.67</v>
      </c>
      <c r="H647" s="104">
        <f>L208+L226+L244</f>
        <v>44391.670000000006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3634.54</v>
      </c>
      <c r="H648" s="104">
        <f>(J257+J338)-(J255+J336)</f>
        <v>3634.54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25191.68</v>
      </c>
      <c r="H649" s="104">
        <f>H598</f>
        <v>25191.68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8987.23</v>
      </c>
      <c r="H650" s="104">
        <f>I598</f>
        <v>8987.23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10212.76</v>
      </c>
      <c r="H651" s="104">
        <f>J598</f>
        <v>10212.76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</v>
      </c>
      <c r="H655" s="104">
        <f>K266+K347</f>
        <v>7500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525184.25</v>
      </c>
      <c r="G660" s="19">
        <f>(L229+L309+L359)</f>
        <v>189448.56</v>
      </c>
      <c r="H660" s="19">
        <f>(L247+L328+L360)</f>
        <v>244644.76</v>
      </c>
      <c r="I660" s="19">
        <f>SUM(F660:H660)</f>
        <v>959277.57000000007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25191.68</v>
      </c>
      <c r="G662" s="19">
        <f>(L226+L306)-(J226+J306)</f>
        <v>8987.23</v>
      </c>
      <c r="H662" s="19">
        <f>(L244+L325)-(J244+J325)</f>
        <v>10212.76</v>
      </c>
      <c r="I662" s="19">
        <f>SUM(F662:H662)</f>
        <v>44391.670000000006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326888.33999999997</v>
      </c>
      <c r="G663" s="199">
        <f>SUM(G575:G587)+SUM(I602:I604)+L612</f>
        <v>180461.33</v>
      </c>
      <c r="H663" s="199">
        <f>SUM(H575:H587)+SUM(J602:J604)+L613</f>
        <v>234432</v>
      </c>
      <c r="I663" s="19">
        <f>SUM(F663:H663)</f>
        <v>741781.66999999993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173104.23000000004</v>
      </c>
      <c r="G664" s="19">
        <f>G660-SUM(G661:G663)</f>
        <v>0</v>
      </c>
      <c r="H664" s="19">
        <f>H660-SUM(H661:H663)</f>
        <v>0</v>
      </c>
      <c r="I664" s="19">
        <f>I660-SUM(I661:I663)</f>
        <v>173104.2300000001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18.059999999999999</v>
      </c>
      <c r="G665" s="248"/>
      <c r="H665" s="248"/>
      <c r="I665" s="19">
        <f>SUM(F665:H665)</f>
        <v>18.059999999999999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9584.9500000000007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9584.9500000000007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9584.9500000000007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9584.9500000000007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LANDAFF BLUE SCHOOL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107740.16</v>
      </c>
      <c r="C9" s="229">
        <f>'DOE25'!G197+'DOE25'!G215+'DOE25'!G233+'DOE25'!G276+'DOE25'!G295+'DOE25'!G314</f>
        <v>24492.15</v>
      </c>
    </row>
    <row r="10" spans="1:3" x14ac:dyDescent="0.2">
      <c r="A10" t="s">
        <v>778</v>
      </c>
      <c r="B10" s="240">
        <v>86156.65</v>
      </c>
      <c r="C10" s="240">
        <v>16206.49</v>
      </c>
    </row>
    <row r="11" spans="1:3" x14ac:dyDescent="0.2">
      <c r="A11" t="s">
        <v>779</v>
      </c>
      <c r="B11" s="240">
        <v>19184.759999999998</v>
      </c>
      <c r="C11" s="240">
        <v>8102.16</v>
      </c>
    </row>
    <row r="12" spans="1:3" x14ac:dyDescent="0.2">
      <c r="A12" t="s">
        <v>780</v>
      </c>
      <c r="B12" s="240">
        <v>2398.75</v>
      </c>
      <c r="C12" s="240">
        <v>183.5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107740.15999999999</v>
      </c>
      <c r="C13" s="231">
        <f>SUM(C10:C12)</f>
        <v>24492.15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2656.92</v>
      </c>
      <c r="C18" s="229">
        <f>'DOE25'!G198+'DOE25'!G216+'DOE25'!G234+'DOE25'!G277+'DOE25'!G296+'DOE25'!G315</f>
        <v>630.59</v>
      </c>
    </row>
    <row r="19" spans="1:3" x14ac:dyDescent="0.2">
      <c r="A19" t="s">
        <v>778</v>
      </c>
      <c r="B19" s="240">
        <v>2656.92</v>
      </c>
      <c r="C19" s="240">
        <v>630.59</v>
      </c>
    </row>
    <row r="20" spans="1:3" x14ac:dyDescent="0.2">
      <c r="A20" t="s">
        <v>779</v>
      </c>
      <c r="B20" s="240">
        <v>0</v>
      </c>
      <c r="C20" s="240">
        <v>0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2656.92</v>
      </c>
      <c r="C22" s="231">
        <f>SUM(C19:C21)</f>
        <v>630.59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25" zoomScaleNormal="125" workbookViewId="0">
      <pane ySplit="4" topLeftCell="A27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LANDAFF BLUE SCHOOL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787329.04999999993</v>
      </c>
      <c r="D5" s="20">
        <f>SUM('DOE25'!L197:L200)+SUM('DOE25'!L215:L218)+SUM('DOE25'!L233:L236)-F5-G5</f>
        <v>784958.65999999992</v>
      </c>
      <c r="E5" s="243"/>
      <c r="F5" s="255">
        <f>SUM('DOE25'!J197:J200)+SUM('DOE25'!J215:J218)+SUM('DOE25'!J233:J236)</f>
        <v>2370.39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34494.450000000004</v>
      </c>
      <c r="D6" s="20">
        <f>'DOE25'!L202+'DOE25'!L220+'DOE25'!L238-F6-G6</f>
        <v>34494.450000000004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1446.63</v>
      </c>
      <c r="D7" s="20">
        <f>'DOE25'!L203+'DOE25'!L221+'DOE25'!L239-F7-G7</f>
        <v>1446.63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3022.0899999999965</v>
      </c>
      <c r="D8" s="243"/>
      <c r="E8" s="20">
        <f>'DOE25'!L204+'DOE25'!L222+'DOE25'!L240-F8-G8-D9-D11</f>
        <v>3022.0899999999965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20247.87</v>
      </c>
      <c r="D9" s="244">
        <v>20247.87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7401</v>
      </c>
      <c r="D10" s="243"/>
      <c r="E10" s="244">
        <v>7401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22993.91</v>
      </c>
      <c r="D11" s="244">
        <v>22993.91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28566</v>
      </c>
      <c r="D14" s="20">
        <f>'DOE25'!L207+'DOE25'!L225+'DOE25'!L243-F14-G14</f>
        <v>27744.85</v>
      </c>
      <c r="E14" s="243"/>
      <c r="F14" s="255">
        <f>'DOE25'!J207+'DOE25'!J225+'DOE25'!J243</f>
        <v>821.15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44391.670000000006</v>
      </c>
      <c r="D15" s="20">
        <f>'DOE25'!L208+'DOE25'!L226+'DOE25'!L244-F15-G15</f>
        <v>44391.670000000006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16785.900000000001</v>
      </c>
      <c r="D31" s="20">
        <f>'DOE25'!L290+'DOE25'!L309+'DOE25'!L328+'DOE25'!L333+'DOE25'!L334+'DOE25'!L335-F31-G31</f>
        <v>16326.470000000001</v>
      </c>
      <c r="E31" s="243"/>
      <c r="F31" s="255">
        <f>'DOE25'!J290+'DOE25'!J309+'DOE25'!J328+'DOE25'!J333+'DOE25'!J334+'DOE25'!J335</f>
        <v>443</v>
      </c>
      <c r="G31" s="53">
        <f>'DOE25'!K290+'DOE25'!K309+'DOE25'!K328+'DOE25'!K333+'DOE25'!K334+'DOE25'!K335</f>
        <v>16.43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952604.50999999989</v>
      </c>
      <c r="E33" s="246">
        <f>SUM(E5:E31)</f>
        <v>10423.089999999997</v>
      </c>
      <c r="F33" s="246">
        <f>SUM(F5:F31)</f>
        <v>3634.54</v>
      </c>
      <c r="G33" s="246">
        <f>SUM(G5:G31)</f>
        <v>16.43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10423.089999999997</v>
      </c>
      <c r="E35" s="249"/>
    </row>
    <row r="36" spans="2:8" ht="12" thickTop="1" x14ac:dyDescent="0.2">
      <c r="B36" t="s">
        <v>814</v>
      </c>
      <c r="D36" s="20">
        <f>D33</f>
        <v>952604.50999999989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BLUE SCHOOL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2776.78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219515.58000000002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8400.36</v>
      </c>
      <c r="D11" s="95">
        <f>'DOE25'!G12</f>
        <v>0</v>
      </c>
      <c r="E11" s="95">
        <f>'DOE25'!H12</f>
        <v>-8400.36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569.6</v>
      </c>
      <c r="D12" s="95">
        <f>'DOE25'!G13</f>
        <v>0</v>
      </c>
      <c r="E12" s="95">
        <f>'DOE25'!H13</f>
        <v>8400.36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499.9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12246.640000000001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219515.58000000002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6276.87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6276.87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219515.58000000002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5969.77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5969.77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219515.58000000002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12246.64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219515.58000000002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604756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5350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39.380000000000003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3176.98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18.670000000000002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5408.05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3176.98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610164.05000000005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3176.98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173267.87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107782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281049.87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281049.87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10580.72</v>
      </c>
      <c r="D88" s="95">
        <f>SUM('DOE25'!G153:G161)</f>
        <v>0</v>
      </c>
      <c r="E88" s="95">
        <f>SUM('DOE25'!H153:H161)</f>
        <v>16785.900000000001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2273.08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12853.8</v>
      </c>
      <c r="D91" s="131">
        <f>SUM(D85:D90)</f>
        <v>0</v>
      </c>
      <c r="E91" s="131">
        <f>SUM(E85:E90)</f>
        <v>16785.900000000001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18000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18000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</v>
      </c>
    </row>
    <row r="104" spans="1:7" ht="12.75" thickTop="1" thickBot="1" x14ac:dyDescent="0.25">
      <c r="A104" s="33" t="s">
        <v>764</v>
      </c>
      <c r="C104" s="86">
        <f>C63+C81+C91+C103</f>
        <v>922067.72000000009</v>
      </c>
      <c r="D104" s="86">
        <f>D63+D81+D91+D103</f>
        <v>0</v>
      </c>
      <c r="E104" s="86">
        <f>E63+E81+E91+E103</f>
        <v>16785.900000000001</v>
      </c>
      <c r="F104" s="86">
        <f>F63+F81+F91+F103</f>
        <v>0</v>
      </c>
      <c r="G104" s="86">
        <f>G63+G81+G103</f>
        <v>10676.98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757439.33</v>
      </c>
      <c r="D109" s="24" t="s">
        <v>288</v>
      </c>
      <c r="E109" s="95">
        <f>('DOE25'!L276)+('DOE25'!L295)+('DOE25'!L314)</f>
        <v>11999.42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29652.429999999997</v>
      </c>
      <c r="D110" s="24" t="s">
        <v>288</v>
      </c>
      <c r="E110" s="95">
        <f>('DOE25'!L277)+('DOE25'!L296)+('DOE25'!L315)</f>
        <v>2719.2400000000002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237.29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787329.05</v>
      </c>
      <c r="D115" s="86">
        <f>SUM(D109:D114)</f>
        <v>0</v>
      </c>
      <c r="E115" s="86">
        <f>SUM(E109:E114)</f>
        <v>14718.66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34494.450000000004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1446.63</v>
      </c>
      <c r="D119" s="24" t="s">
        <v>288</v>
      </c>
      <c r="E119" s="95">
        <f>+('DOE25'!L282)+('DOE25'!L301)+('DOE25'!L320)</f>
        <v>12.04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46263.869999999995</v>
      </c>
      <c r="D120" s="24" t="s">
        <v>288</v>
      </c>
      <c r="E120" s="95">
        <f>+('DOE25'!L283)+('DOE25'!L302)+('DOE25'!L321)</f>
        <v>2055.1999999999998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28566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44391.670000000006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155162.62</v>
      </c>
      <c r="D128" s="86">
        <f>SUM(D118:D127)</f>
        <v>0</v>
      </c>
      <c r="E128" s="86">
        <f>SUM(E118:E127)</f>
        <v>2067.2399999999998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18000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7741.82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2935.16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-3176.9799999999996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18000</v>
      </c>
    </row>
    <row r="145" spans="1:9" ht="12.75" thickTop="1" thickBot="1" x14ac:dyDescent="0.25">
      <c r="A145" s="33" t="s">
        <v>244</v>
      </c>
      <c r="C145" s="86">
        <f>(C115+C128+C144)</f>
        <v>949991.67</v>
      </c>
      <c r="D145" s="86">
        <f>(D115+D128+D144)</f>
        <v>0</v>
      </c>
      <c r="E145" s="86">
        <f>(E115+E128+E144)</f>
        <v>16785.900000000001</v>
      </c>
      <c r="F145" s="86">
        <f>(F115+F128+F144)</f>
        <v>0</v>
      </c>
      <c r="G145" s="86">
        <f>(G115+G128+G144)</f>
        <v>18000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LANDAFF BLUE SCHOOL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9585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9585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769439</v>
      </c>
      <c r="D10" s="182">
        <f>ROUND((C10/$C$28)*100,1)</f>
        <v>80.2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32372</v>
      </c>
      <c r="D11" s="182">
        <f>ROUND((C11/$C$28)*100,1)</f>
        <v>3.4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237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34494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1459</v>
      </c>
      <c r="D16" s="182">
        <f t="shared" si="0"/>
        <v>0.2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48319</v>
      </c>
      <c r="D17" s="182">
        <f t="shared" si="0"/>
        <v>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28566</v>
      </c>
      <c r="D20" s="182">
        <f t="shared" si="0"/>
        <v>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44392</v>
      </c>
      <c r="D21" s="182">
        <f t="shared" si="0"/>
        <v>4.5999999999999996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959278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959278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604756</v>
      </c>
      <c r="D35" s="182">
        <f t="shared" ref="D35:D40" si="1">ROUND((C35/$C$41)*100,1)</f>
        <v>65.400000000000006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8585.0300000000279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281050</v>
      </c>
      <c r="D37" s="182">
        <f t="shared" si="1"/>
        <v>30.4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29640</v>
      </c>
      <c r="D39" s="182">
        <f t="shared" si="1"/>
        <v>3.2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924031.03</v>
      </c>
      <c r="D41" s="184">
        <f>SUM(D35:D40)</f>
        <v>99.90000000000002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0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LANDAFF BLUE SCHOOL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2017-09-14T18:40:46Z</cp:lastPrinted>
  <dcterms:created xsi:type="dcterms:W3CDTF">1997-12-04T19:04:30Z</dcterms:created>
  <dcterms:modified xsi:type="dcterms:W3CDTF">2017-11-29T17:34:30Z</dcterms:modified>
</cp:coreProperties>
</file>