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5360" windowHeight="88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C111" i="2" s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I662" i="1" s="1"/>
  <c r="L226" i="1"/>
  <c r="G662" i="1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D127" i="2" s="1"/>
  <c r="D128" i="2" s="1"/>
  <c r="I367" i="1"/>
  <c r="I369" i="1" s="1"/>
  <c r="H634" i="1" s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E118" i="2" s="1"/>
  <c r="L282" i="1"/>
  <c r="E119" i="2" s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E62" i="2" s="1"/>
  <c r="E63" i="2" s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I169" i="1" s="1"/>
  <c r="I162" i="1"/>
  <c r="C12" i="10"/>
  <c r="C21" i="10"/>
  <c r="L250" i="1"/>
  <c r="L332" i="1"/>
  <c r="L254" i="1"/>
  <c r="C25" i="10"/>
  <c r="L268" i="1"/>
  <c r="L269" i="1"/>
  <c r="L349" i="1"/>
  <c r="C26" i="10" s="1"/>
  <c r="L350" i="1"/>
  <c r="E143" i="2" s="1"/>
  <c r="I665" i="1"/>
  <c r="I670" i="1"/>
  <c r="L229" i="1"/>
  <c r="G661" i="1"/>
  <c r="H661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E114" i="2"/>
  <c r="D115" i="2"/>
  <c r="F115" i="2"/>
  <c r="G115" i="2"/>
  <c r="E120" i="2"/>
  <c r="C121" i="2"/>
  <c r="E121" i="2"/>
  <c r="E123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F192" i="1" s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 s="1"/>
  <c r="F408" i="1"/>
  <c r="G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F461" i="1" s="1"/>
  <c r="H639" i="1" s="1"/>
  <c r="G452" i="1"/>
  <c r="H452" i="1"/>
  <c r="F460" i="1"/>
  <c r="G460" i="1"/>
  <c r="H460" i="1"/>
  <c r="G461" i="1"/>
  <c r="H461" i="1"/>
  <c r="F470" i="1"/>
  <c r="G470" i="1"/>
  <c r="G476" i="1" s="1"/>
  <c r="H623" i="1" s="1"/>
  <c r="J623" i="1" s="1"/>
  <c r="H470" i="1"/>
  <c r="I470" i="1"/>
  <c r="I476" i="1" s="1"/>
  <c r="H625" i="1" s="1"/>
  <c r="J625" i="1" s="1"/>
  <c r="J470" i="1"/>
  <c r="J476" i="1" s="1"/>
  <c r="H626" i="1" s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40" i="1"/>
  <c r="J640" i="1" s="1"/>
  <c r="H640" i="1"/>
  <c r="G641" i="1"/>
  <c r="H641" i="1"/>
  <c r="J641" i="1" s="1"/>
  <c r="G643" i="1"/>
  <c r="H643" i="1"/>
  <c r="J643" i="1" s="1"/>
  <c r="G644" i="1"/>
  <c r="G645" i="1"/>
  <c r="H645" i="1"/>
  <c r="J645" i="1" s="1"/>
  <c r="G651" i="1"/>
  <c r="J651" i="1" s="1"/>
  <c r="G652" i="1"/>
  <c r="H652" i="1"/>
  <c r="G653" i="1"/>
  <c r="H653" i="1"/>
  <c r="G654" i="1"/>
  <c r="H654" i="1"/>
  <c r="H655" i="1"/>
  <c r="L256" i="1"/>
  <c r="G164" i="2"/>
  <c r="L351" i="1"/>
  <c r="D18" i="13"/>
  <c r="C18" i="13" s="1"/>
  <c r="D17" i="13"/>
  <c r="C17" i="13" s="1"/>
  <c r="F78" i="2"/>
  <c r="F81" i="2" s="1"/>
  <c r="C78" i="2"/>
  <c r="D50" i="2"/>
  <c r="G156" i="2"/>
  <c r="D19" i="13"/>
  <c r="C19" i="13" s="1"/>
  <c r="E78" i="2"/>
  <c r="E81" i="2" s="1"/>
  <c r="F112" i="1"/>
  <c r="J571" i="1"/>
  <c r="D81" i="2"/>
  <c r="H476" i="1"/>
  <c r="H624" i="1" s="1"/>
  <c r="J624" i="1" s="1"/>
  <c r="G22" i="2"/>
  <c r="L401" i="1"/>
  <c r="C139" i="2" s="1"/>
  <c r="F22" i="13"/>
  <c r="C22" i="13" s="1"/>
  <c r="H25" i="13"/>
  <c r="C25" i="13" s="1"/>
  <c r="H571" i="1"/>
  <c r="H338" i="1"/>
  <c r="H352" i="1" s="1"/>
  <c r="J655" i="1"/>
  <c r="I571" i="1"/>
  <c r="G36" i="2"/>
  <c r="L565" i="1"/>
  <c r="H33" i="13"/>
  <c r="J622" i="1" l="1"/>
  <c r="A40" i="12"/>
  <c r="H545" i="1"/>
  <c r="A31" i="12"/>
  <c r="L529" i="1"/>
  <c r="K551" i="1"/>
  <c r="J552" i="1"/>
  <c r="K549" i="1"/>
  <c r="F552" i="1"/>
  <c r="L614" i="1"/>
  <c r="H408" i="1"/>
  <c r="H644" i="1" s="1"/>
  <c r="J644" i="1" s="1"/>
  <c r="L393" i="1"/>
  <c r="C138" i="2" s="1"/>
  <c r="A13" i="12"/>
  <c r="H52" i="1"/>
  <c r="H619" i="1" s="1"/>
  <c r="J619" i="1" s="1"/>
  <c r="C91" i="2"/>
  <c r="K271" i="1"/>
  <c r="E16" i="13"/>
  <c r="C16" i="13" s="1"/>
  <c r="C17" i="10"/>
  <c r="H647" i="1"/>
  <c r="J647" i="1" s="1"/>
  <c r="D14" i="13"/>
  <c r="C14" i="13" s="1"/>
  <c r="C123" i="2"/>
  <c r="C18" i="10"/>
  <c r="C120" i="2"/>
  <c r="D7" i="13"/>
  <c r="C7" i="13" s="1"/>
  <c r="C118" i="2"/>
  <c r="H257" i="1"/>
  <c r="H271" i="1" s="1"/>
  <c r="C110" i="2"/>
  <c r="L247" i="1"/>
  <c r="H660" i="1" s="1"/>
  <c r="H664" i="1" s="1"/>
  <c r="H667" i="1" s="1"/>
  <c r="C11" i="10"/>
  <c r="C109" i="2"/>
  <c r="C10" i="10"/>
  <c r="I257" i="1"/>
  <c r="I271" i="1" s="1"/>
  <c r="D5" i="13"/>
  <c r="C5" i="13" s="1"/>
  <c r="D91" i="2"/>
  <c r="C70" i="2"/>
  <c r="E31" i="2"/>
  <c r="D18" i="2"/>
  <c r="J617" i="1"/>
  <c r="C18" i="2"/>
  <c r="E128" i="2"/>
  <c r="J639" i="1"/>
  <c r="G552" i="1"/>
  <c r="C81" i="2"/>
  <c r="L534" i="1"/>
  <c r="I460" i="1"/>
  <c r="I446" i="1"/>
  <c r="G642" i="1" s="1"/>
  <c r="D145" i="2"/>
  <c r="C119" i="2"/>
  <c r="C112" i="2"/>
  <c r="C20" i="10"/>
  <c r="C16" i="10"/>
  <c r="E13" i="13"/>
  <c r="C13" i="13" s="1"/>
  <c r="E8" i="13"/>
  <c r="C8" i="13" s="1"/>
  <c r="D12" i="13"/>
  <c r="C12" i="13" s="1"/>
  <c r="L290" i="1"/>
  <c r="G650" i="1"/>
  <c r="L539" i="1"/>
  <c r="K503" i="1"/>
  <c r="L382" i="1"/>
  <c r="G636" i="1" s="1"/>
  <c r="J636" i="1" s="1"/>
  <c r="K338" i="1"/>
  <c r="K352" i="1" s="1"/>
  <c r="E109" i="2"/>
  <c r="E115" i="2" s="1"/>
  <c r="G81" i="2"/>
  <c r="C62" i="2"/>
  <c r="C63" i="2" s="1"/>
  <c r="C104" i="2" s="1"/>
  <c r="F661" i="1"/>
  <c r="I661" i="1" s="1"/>
  <c r="C19" i="10"/>
  <c r="C15" i="10"/>
  <c r="G112" i="1"/>
  <c r="C36" i="10" s="1"/>
  <c r="D29" i="13"/>
  <c r="C29" i="13" s="1"/>
  <c r="D63" i="2"/>
  <c r="K500" i="1"/>
  <c r="I452" i="1"/>
  <c r="F85" i="2"/>
  <c r="F91" i="2" s="1"/>
  <c r="L211" i="1"/>
  <c r="C35" i="10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672" i="1"/>
  <c r="C5" i="10" s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D103" i="2"/>
  <c r="I140" i="1"/>
  <c r="I193" i="1" s="1"/>
  <c r="G630" i="1" s="1"/>
  <c r="J630" i="1" s="1"/>
  <c r="A22" i="12"/>
  <c r="H646" i="1"/>
  <c r="H648" i="1"/>
  <c r="J648" i="1" s="1"/>
  <c r="J652" i="1"/>
  <c r="G571" i="1"/>
  <c r="I434" i="1"/>
  <c r="G434" i="1"/>
  <c r="E104" i="2"/>
  <c r="I663" i="1"/>
  <c r="C27" i="10"/>
  <c r="G635" i="1"/>
  <c r="J635" i="1" s="1"/>
  <c r="K552" i="1" l="1"/>
  <c r="L545" i="1"/>
  <c r="I461" i="1"/>
  <c r="H642" i="1" s="1"/>
  <c r="J642" i="1" s="1"/>
  <c r="E145" i="2"/>
  <c r="E51" i="2"/>
  <c r="E33" i="13"/>
  <c r="D35" i="13" s="1"/>
  <c r="C128" i="2"/>
  <c r="C145" i="2" s="1"/>
  <c r="C115" i="2"/>
  <c r="H672" i="1"/>
  <c r="C6" i="10" s="1"/>
  <c r="L257" i="1"/>
  <c r="L271" i="1" s="1"/>
  <c r="G632" i="1" s="1"/>
  <c r="J632" i="1" s="1"/>
  <c r="F660" i="1"/>
  <c r="D104" i="2"/>
  <c r="L338" i="1"/>
  <c r="L352" i="1" s="1"/>
  <c r="G633" i="1" s="1"/>
  <c r="J633" i="1" s="1"/>
  <c r="C28" i="10"/>
  <c r="D24" i="10" s="1"/>
  <c r="D31" i="13"/>
  <c r="C31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11" i="10"/>
  <c r="D16" i="10"/>
  <c r="D22" i="10"/>
  <c r="D26" i="10"/>
  <c r="D10" i="10"/>
  <c r="C30" i="10"/>
  <c r="D23" i="10"/>
  <c r="D13" i="10"/>
  <c r="D21" i="10"/>
  <c r="D20" i="10"/>
  <c r="D15" i="10"/>
  <c r="D25" i="10"/>
  <c r="D19" i="10"/>
  <c r="D27" i="10"/>
  <c r="D18" i="10"/>
  <c r="D17" i="10"/>
  <c r="D12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<sst xmlns="http://schemas.openxmlformats.org/spreadsheetml/2006/main" count="3955" uniqueCount="913">
  <si>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</si>
  <si>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</si>
  <si>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</si>
  <si>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</si>
  <si>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</si>
  <si>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</si>
  <si>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</si>
  <si>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</si>
  <si>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</si>
  <si>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</si>
  <si>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</si>
  <si>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</si>
  <si>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</si>
  <si>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</si>
  <si>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</si>
  <si>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</si>
  <si>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</si>
  <si>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</si>
  <si>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</si>
  <si>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</si>
  <si>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</si>
  <si>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</si>
  <si>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</si>
  <si>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</si>
  <si>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</si>
  <si>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</si>
  <si>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</si>
  <si>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</si>
  <si>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</si>
  <si>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</si>
  <si>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</si>
  <si>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</si>
  <si>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</si>
  <si>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</si>
  <si>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</si>
  <si>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</si>
  <si>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</si>
  <si>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</si>
  <si>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</si>
  <si>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</si>
  <si>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</si>
  <si>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</si>
  <si>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</si>
  <si>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</si>
  <si>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</si>
  <si>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</si>
  <si>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</si>
  <si>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</si>
  <si>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</si>
  <si>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</si>
  <si>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</si>
  <si>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</si>
  <si>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</si>
  <si>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</si>
  <si>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</si>
  <si>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</si>
  <si>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</si>
  <si>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</si>
  <si>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</si>
  <si>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</si>
  <si>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</si>
  <si>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</si>
  <si>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</si>
  <si>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</si>
  <si>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</si>
  <si>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</si>
  <si>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</si>
  <si>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</si>
  <si>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</si>
  <si>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</si>
  <si>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</si>
  <si>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</si>
  <si>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</si>
  <si>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</si>
  <si>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</si>
  <si>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</si>
  <si>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</si>
  <si>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</si>
  <si>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</si>
  <si>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</si>
  <si>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</si>
  <si>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</si>
  <si>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</si>
  <si>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</si>
  <si>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</si>
  <si>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</si>
  <si>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</si>
  <si>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</si>
  <si>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</si>
  <si>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</si>
  <si>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</si>
  <si>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</si>
  <si>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</si>
  <si>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</si>
  <si>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</si>
  <si>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</si>
  <si>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</si>
  <si>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</si>
  <si>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</si>
  <si>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</si>
  <si>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</si>
  <si>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</si>
  <si>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</si>
  <si>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</si>
  <si>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</si>
  <si>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</si>
  <si>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</si>
  <si>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</si>
  <si>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</si>
  <si>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</si>
  <si>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</si>
  <si>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</si>
  <si>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</si>
  <si>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</si>
  <si>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</si>
  <si>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</si>
  <si>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</si>
  <si>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</si>
  <si>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</si>
  <si>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</si>
  <si>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</si>
  <si>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</si>
  <si>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</si>
  <si>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</si>
  <si>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</si>
  <si>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</si>
  <si>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</si>
  <si>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</si>
  <si>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</si>
  <si>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</si>
  <si>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</si>
  <si>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</si>
  <si>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</si>
  <si>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</si>
  <si>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</si>
  <si>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</si>
  <si>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</si>
  <si>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</si>
  <si>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</si>
  <si>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</si>
  <si>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</si>
  <si>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</si>
  <si>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</si>
  <si>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</si>
  <si>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</si>
  <si>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</si>
  <si>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</si>
  <si>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</si>
  <si>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</si>
  <si>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</si>
  <si>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</si>
  <si>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</si>
  <si>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</si>
  <si>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</si>
  <si>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</si>
  <si>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</si>
  <si>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</si>
  <si>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</si>
  <si>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</si>
  <si>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</si>
  <si>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</si>
  <si>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</si>
  <si>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</si>
  <si>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</si>
  <si>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</si>
  <si>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</si>
  <si>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</si>
  <si>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</si>
  <si>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</si>
  <si>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</si>
  <si>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</si>
  <si>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</si>
  <si>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</si>
  <si>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</si>
  <si>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</si>
  <si>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</si>
  <si>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</si>
  <si>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</si>
  <si>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</si>
  <si>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</si>
  <si>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</si>
  <si>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</si>
  <si>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</si>
  <si>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</si>
  <si>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</si>
  <si>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</si>
  <si>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</si>
  <si>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</si>
  <si>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</si>
  <si>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</si>
  <si>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</si>
  <si>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</si>
  <si>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</si>
  <si>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</si>
  <si>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</si>
  <si>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</si>
  <si>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</si>
  <si>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</si>
  <si>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</si>
  <si>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</si>
  <si>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</si>
  <si>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</si>
  <si>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</si>
  <si>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</si>
  <si>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</si>
  <si>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</si>
  <si>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</si>
  <si>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</si>
  <si>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</si>
  <si>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</si>
  <si>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</si>
  <si>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</si>
  <si>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</si>
  <si>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</si>
  <si>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</si>
  <si>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</si>
  <si>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</si>
  <si>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</si>
  <si>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</si>
  <si>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</si>
  <si>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</si>
  <si>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</si>
  <si>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</si>
  <si>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</si>
  <si>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</si>
  <si>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</si>
  <si>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</si>
  <si>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</si>
  <si>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</si>
  <si>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</si>
  <si>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</si>
  <si>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</si>
  <si>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</si>
  <si>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</si>
  <si>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</si>
  <si>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</si>
  <si>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</si>
  <si>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</si>
  <si>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</si>
  <si>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</si>
  <si>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</si>
  <si>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</si>
  <si>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</si>
  <si>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</si>
  <si>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</si>
  <si>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</si>
  <si>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</si>
  <si>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</si>
  <si>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</si>
  <si>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</si>
  <si>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</si>
  <si>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</si>
  <si>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</si>
  <si>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</si>
  <si>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</si>
  <si>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</si>
  <si>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</si>
  <si>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</si>
  <si>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</si>
  <si>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</si>
  <si>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</si>
  <si>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</si>
  <si>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</si>
  <si>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</si>
  <si>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</si>
  <si>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</si>
  <si>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</si>
  <si>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</si>
  <si>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</si>
  <si>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</si>
  <si>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</si>
  <si>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</si>
  <si>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</si>
  <si>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</si>
  <si>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</si>
  <si>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</si>
  <si>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</si>
  <si>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</si>
  <si>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</si>
  <si>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</si>
  <si>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</si>
  <si>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</si>
  <si>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</si>
  <si>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</si>
  <si>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</si>
  <si>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</si>
  <si>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</si>
  <si>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</si>
  <si>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</si>
  <si>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</si>
  <si>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</si>
  <si>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</si>
  <si>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</si>
  <si>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</si>
  <si>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</si>
  <si>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</si>
  <si>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</si>
  <si>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</si>
  <si>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</si>
  <si>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</si>
  <si>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</si>
  <si>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</si>
  <si>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</si>
  <si>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</si>
  <si>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</si>
  <si>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</si>
  <si>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</si>
  <si>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</si>
  <si>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</si>
  <si>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</si>
  <si>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</si>
  <si>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</si>
  <si>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</si>
  <si>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</si>
  <si>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</si>
  <si>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</si>
  <si>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</si>
  <si>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</si>
  <si>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</si>
  <si>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</si>
  <si>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</si>
  <si>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</si>
  <si>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</si>
  <si>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</si>
  <si>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</si>
  <si>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</si>
  <si>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</si>
  <si>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</si>
  <si>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</si>
  <si>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</si>
  <si>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</si>
  <si>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</si>
  <si>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</si>
  <si>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</si>
  <si>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</si>
  <si>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</si>
  <si>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</si>
  <si>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</si>
  <si>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</si>
  <si>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</si>
  <si>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</si>
  <si>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</si>
  <si>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</si>
  <si>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</si>
  <si>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</si>
  <si>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</si>
  <si>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</si>
  <si>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</si>
  <si>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</si>
  <si>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</si>
  <si>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</si>
  <si>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</si>
  <si>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</si>
  <si>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</si>
  <si>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</si>
  <si>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</si>
  <si>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</si>
  <si>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</si>
  <si>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</si>
  <si>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</si>
  <si>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</si>
  <si>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</si>
  <si>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</si>
  <si>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</si>
  <si>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</si>
  <si>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</si>
  <si>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</si>
  <si>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</si>
  <si>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</si>
  <si>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</si>
  <si>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</si>
  <si>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</si>
  <si>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</si>
  <si>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</si>
  <si>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</si>
  <si>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</si>
  <si>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</si>
  <si>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</si>
  <si>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</si>
  <si>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</si>
  <si>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</si>
  <si>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</si>
  <si>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</si>
  <si>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</si>
  <si>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</si>
  <si>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</si>
  <si>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</si>
  <si>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</si>
  <si>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</si>
  <si>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</si>
  <si>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</si>
  <si>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</si>
  <si>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</si>
  <si>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</si>
  <si>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</si>
  <si>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</si>
  <si>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</si>
  <si>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</si>
  <si>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</si>
  <si>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</si>
  <si>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</si>
  <si>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</si>
  <si>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</si>
  <si>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</si>
  <si>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</si>
  <si>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</si>
  <si>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</si>
  <si>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</si>
  <si>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</si>
  <si>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</si>
  <si>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</si>
  <si>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</si>
  <si>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</si>
  <si>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</si>
  <si>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</si>
  <si>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</si>
  <si>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</si>
  <si>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</si>
  <si>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</si>
  <si>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</si>
  <si>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</si>
  <si>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</si>
  <si>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</si>
  <si>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</si>
  <si>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</si>
  <si>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</si>
  <si>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</si>
  <si>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</si>
  <si>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</si>
  <si>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</si>
  <si>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</si>
  <si>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</si>
  <si>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</si>
  <si>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</si>
  <si>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</si>
  <si>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</si>
  <si>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</si>
  <si>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</si>
  <si>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</si>
  <si>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</si>
  <si>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</si>
  <si>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</si>
  <si>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</si>
  <si>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</si>
  <si>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</si>
  <si>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</si>
  <si>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</si>
  <si>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</si>
  <si>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</si>
  <si>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</si>
  <si>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</si>
  <si>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</si>
  <si>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</si>
  <si>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</si>
  <si>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</si>
  <si>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</si>
  <si>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</si>
  <si>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</si>
  <si>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</si>
  <si>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</si>
  <si>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</si>
  <si>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</si>
  <si>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</si>
  <si>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</si>
  <si>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</si>
  <si>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</si>
  <si>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</si>
  <si>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</si>
  <si>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</si>
  <si>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</si>
  <si>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</si>
  <si>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</si>
  <si>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</si>
  <si>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</si>
  <si>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</si>
  <si>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</si>
  <si>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</si>
  <si>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</si>
  <si>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</si>
  <si>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</si>
  <si>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</si>
  <si>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</si>
  <si>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</si>
  <si>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</si>
  <si>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</si>
  <si>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</si>
  <si>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</si>
  <si>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</si>
  <si>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</si>
  <si>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</si>
  <si>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</si>
  <si>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</si>
  <si>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</si>
  <si>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</si>
  <si>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</si>
  <si>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</si>
  <si>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</si>
  <si>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</si>
  <si>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</si>
  <si>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</si>
  <si>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</si>
  <si>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</si>
  <si>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</si>
  <si>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</si>
  <si>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</si>
  <si>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</si>
  <si>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</si>
  <si>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</si>
  <si>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</si>
  <si>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</si>
  <si>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</si>
  <si>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</si>
  <si>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</si>
  <si>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</si>
  <si>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</si>
  <si>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</si>
  <si>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</si>
  <si>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</si>
  <si>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</si>
  <si>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</si>
  <si>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</si>
  <si>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</si>
  <si>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</si>
  <si>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</si>
  <si>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</si>
  <si>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</si>
  <si>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</si>
  <si>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</si>
  <si>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</si>
  <si>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</si>
  <si>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</si>
  <si>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</si>
  <si>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</si>
  <si>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</si>
  <si>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</si>
  <si>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</si>
  <si>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</si>
  <si>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</si>
  <si>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</si>
  <si>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</si>
  <si>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</si>
  <si>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</si>
  <si>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</si>
  <si>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</si>
  <si>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</si>
  <si>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</si>
  <si>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</si>
  <si>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</si>
  <si>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</si>
  <si>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</si>
  <si>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</si>
  <si>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</si>
  <si>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</si>
  <si>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</si>
  <si>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</si>
  <si>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</si>
  <si>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</si>
  <si>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</si>
  <si>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</si>
  <si>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</si>
  <si>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</si>
  <si>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</si>
  <si>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</si>
  <si>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</si>
  <si>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</si>
  <si>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</si>
  <si>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</si>
  <si>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</si>
  <si>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</si>
  <si>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</si>
  <si>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</si>
  <si>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</si>
  <si>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</si>
  <si>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</si>
  <si>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</si>
  <si>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</si>
  <si>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</si>
  <si>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</si>
  <si>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</si>
  <si>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</si>
  <si>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</si>
  <si>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</si>
  <si>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</si>
  <si>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</si>
  <si>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</si>
  <si>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</si>
  <si>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</si>
  <si>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</si>
  <si>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</si>
  <si>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</si>
  <si>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</si>
  <si>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</si>
  <si>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</si>
  <si>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</si>
  <si>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</si>
  <si>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</si>
  <si>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</si>
  <si>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</si>
  <si>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</si>
  <si>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</si>
  <si>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</si>
  <si>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</si>
  <si>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</si>
  <si>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</si>
  <si>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</si>
  <si>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</si>
  <si>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</si>
  <si>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</si>
  <si>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</si>
  <si>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</si>
  <si>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</si>
  <si>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</si>
  <si>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</si>
  <si>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</si>
  <si>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</si>
  <si>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</si>
  <si>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</si>
  <si>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</si>
  <si>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</si>
  <si>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</si>
  <si>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</si>
  <si>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</si>
  <si>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</si>
  <si>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</si>
  <si>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</si>
  <si>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</si>
  <si>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</si>
  <si>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</si>
  <si>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</si>
  <si>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</si>
  <si>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</si>
  <si>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</si>
  <si>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</si>
  <si>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</si>
  <si>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</si>
  <si>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</si>
  <si>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</si>
  <si>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</si>
  <si>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</si>
  <si>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</si>
  <si>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</si>
  <si>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</si>
  <si>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</si>
  <si>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</si>
  <si>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</si>
  <si>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</si>
  <si>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</si>
  <si>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</si>
  <si>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</si>
  <si>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</si>
  <si>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</si>
  <si>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</si>
  <si>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</si>
  <si>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</si>
  <si>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</si>
  <si>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</si>
  <si>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</si>
  <si>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</si>
  <si>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</si>
  <si>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</si>
  <si>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</si>
  <si>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</si>
  <si>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</si>
  <si>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</si>
  <si>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</si>
  <si>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</si>
  <si>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</si>
  <si>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</si>
  <si>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</si>
  <si>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</si>
  <si>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</si>
  <si>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</si>
  <si>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</si>
  <si>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</si>
  <si>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</si>
  <si>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</si>
  <si>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</si>
  <si>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</si>
  <si>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</si>
  <si>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</si>
  <si>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</si>
  <si>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</si>
  <si>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</si>
  <si>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</si>
  <si>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</si>
  <si>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</si>
  <si>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</si>
  <si>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</si>
  <si>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</si>
  <si>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</si>
  <si>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</si>
  <si>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</si>
  <si>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</si>
  <si>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</si>
  <si>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</si>
  <si>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</si>
  <si>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</si>
  <si>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</si>
  <si>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</si>
  <si>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</si>
  <si>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</si>
  <si>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</si>
  <si>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</si>
  <si>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</si>
  <si>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</si>
  <si>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</si>
  <si>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</si>
  <si>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</si>
  <si>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</si>
  <si>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</si>
  <si>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</si>
  <si>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</si>
  <si>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</si>
  <si>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</si>
  <si>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</si>
  <si>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</si>
  <si>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</si>
  <si>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</si>
  <si>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</si>
  <si>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</si>
  <si>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</si>
  <si>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</si>
  <si>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</si>
  <si>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</si>
  <si>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</si>
  <si>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</si>
  <si>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</si>
  <si>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</si>
  <si>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</si>
  <si>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</si>
  <si>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</si>
  <si>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</si>
  <si>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</si>
  <si>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</si>
  <si>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</si>
  <si>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</si>
  <si>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</si>
  <si>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</si>
  <si>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</si>
  <si>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</si>
  <si>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</si>
  <si>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</si>
  <si>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</si>
  <si>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</si>
  <si>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</si>
  <si>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</si>
  <si>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</si>
  <si>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</si>
  <si>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</si>
  <si>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</si>
  <si>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</si>
  <si>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</si>
  <si>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</si>
  <si>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</si>
  <si>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</si>
  <si>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</si>
  <si>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</si>
  <si>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</si>
  <si>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</si>
  <si>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</si>
  <si>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</si>
  <si>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</si>
  <si>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</si>
  <si>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</si>
  <si>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</si>
  <si>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</si>
  <si>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</si>
  <si>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</si>
  <si>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</si>
  <si>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</si>
  <si>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</si>
  <si>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</si>
  <si>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</si>
  <si>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</si>
  <si>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</si>
  <si>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</si>
  <si>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</si>
  <si>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</si>
  <si>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</si>
  <si>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</si>
  <si>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</si>
  <si>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</si>
  <si>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</si>
  <si>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</si>
  <si>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</si>
  <si>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</si>
  <si>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</si>
  <si>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</si>
  <si>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</si>
  <si>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</si>
  <si>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</si>
  <si>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</si>
  <si>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</si>
  <si>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</si>
  <si>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</si>
  <si>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</si>
  <si>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</si>
  <si>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</si>
  <si>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</si>
  <si>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</si>
  <si>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</si>
  <si>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</si>
  <si>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</si>
  <si>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</si>
  <si>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</si>
  <si>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</si>
  <si>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</si>
  <si>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</si>
  <si>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</si>
  <si>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</si>
  <si>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</si>
  <si>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</si>
  <si>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</si>
  <si>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</si>
  <si>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</si>
  <si>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</si>
  <si>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</si>
  <si>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</si>
  <si>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</si>
  <si>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</si>
  <si>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</si>
  <si>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</si>
  <si>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</si>
  <si>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</si>
  <si>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</si>
  <si>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</si>
  <si>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</si>
  <si>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</si>
  <si>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</si>
  <si>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</si>
  <si>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</si>
  <si>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</si>
  <si>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</si>
  <si>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</si>
  <si>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</si>
  <si>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</si>
  <si>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</si>
  <si>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</si>
  <si>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</si>
  <si>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</si>
  <si>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</si>
  <si>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</si>
  <si>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</si>
  <si>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</si>
  <si>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</si>
  <si>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</si>
  <si>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</si>
  <si>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</si>
  <si>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</si>
  <si>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</si>
  <si>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</si>
  <si>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</si>
  <si>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</si>
  <si>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</si>
  <si>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</si>
  <si>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</si>
  <si>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</si>
  <si>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</si>
  <si>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</si>
  <si>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</si>
  <si>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</si>
  <si>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</si>
  <si>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</si>
  <si>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</si>
  <si>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</si>
  <si>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</si>
  <si>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</si>
  <si>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</si>
  <si>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</si>
  <si>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</si>
  <si>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</si>
  <si>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</si>
  <si>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</si>
  <si>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</si>
  <si>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</si>
  <si>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</si>
  <si>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</si>
  <si>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</si>
  <si>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</si>
  <si>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</si>
  <si>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</si>
  <si>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</si>
  <si>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</si>
  <si>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</si>
  <si>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</si>
  <si>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</si>
  <si>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</si>
  <si>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</si>
  <si>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</si>
  <si>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</si>
  <si>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</si>
  <si>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</si>
  <si>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</si>
  <si>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</si>
  <si>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</si>
  <si>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</si>
  <si>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</si>
  <si>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</si>
  <si>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</si>
  <si>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</si>
  <si>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</si>
  <si>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</si>
  <si>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</si>
  <si>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</si>
  <si>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</si>
  <si>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</si>
  <si>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</si>
  <si>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</si>
  <si>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</si>
  <si>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</si>
  <si>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</si>
  <si>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</si>
  <si>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Lempster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</si>
</sst>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0" zoomScaleNormal="90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299</v>
      </c>
      <c r="C2" s="21">
        <v>299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415435.89</v>
      </c>
      <c r="G9" s="18">
        <v>-5024.8</v>
      </c>
      <c r="H9" s="18">
        <v>-14328.87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80305.27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13238.21</v>
      </c>
      <c r="G13" s="18">
        <v>6436.95</v>
      </c>
      <c r="H13" s="18">
        <v>16142.42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16968.64</v>
      </c>
      <c r="G14" s="18">
        <v>55.25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7942.91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453585.65</v>
      </c>
      <c r="G19" s="41">
        <f>SUM(G9:G18)</f>
        <v>1467.3999999999996</v>
      </c>
      <c r="H19" s="41">
        <f>SUM(H9:H18)</f>
        <v>1813.5499999999993</v>
      </c>
      <c r="I19" s="41">
        <f>SUM(I9:I18)</f>
        <v>0</v>
      </c>
      <c r="J19" s="41">
        <f>SUM(J9:J18)</f>
        <v>80305.27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56046.57</v>
      </c>
      <c r="G24" s="18">
        <v>1467.4</v>
      </c>
      <c r="H24" s="18">
        <v>1179.78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13629.68</v>
      </c>
      <c r="G28" s="18"/>
      <c r="H28" s="18">
        <v>633.77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6815.6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76491.850000000006</v>
      </c>
      <c r="G32" s="41">
        <f>SUM(G22:G31)</f>
        <v>1467.4</v>
      </c>
      <c r="H32" s="41">
        <f>SUM(H22:H31)</f>
        <v>1813.55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60000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98597.74</v>
      </c>
      <c r="G49" s="18"/>
      <c r="H49" s="18"/>
      <c r="I49" s="18"/>
      <c r="J49" s="13">
        <f>I454</f>
        <v>80305.27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218496.06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377093.8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80305.27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453585.65</v>
      </c>
      <c r="G52" s="41">
        <f>G51+G32</f>
        <v>1467.4</v>
      </c>
      <c r="H52" s="41">
        <f>H51+H32</f>
        <v>1813.55</v>
      </c>
      <c r="I52" s="41">
        <f>I51+I32</f>
        <v>0</v>
      </c>
      <c r="J52" s="41">
        <f>J51+J32</f>
        <v>80305.27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1868638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1868638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58488.04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29436.69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87924.73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45.98</v>
      </c>
      <c r="G96" s="18"/>
      <c r="H96" s="18"/>
      <c r="I96" s="18"/>
      <c r="J96" s="18">
        <v>75.34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15025.83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2300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24174.98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26520.959999999999</v>
      </c>
      <c r="G111" s="41">
        <f>SUM(G96:G110)</f>
        <v>15025.83</v>
      </c>
      <c r="H111" s="41">
        <f>SUM(H96:H110)</f>
        <v>0</v>
      </c>
      <c r="I111" s="41">
        <f>SUM(I96:I110)</f>
        <v>0</v>
      </c>
      <c r="J111" s="41">
        <f>SUM(J96:J110)</f>
        <v>75.34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1983083.69</v>
      </c>
      <c r="G112" s="41">
        <f>G60+G111</f>
        <v>15025.83</v>
      </c>
      <c r="H112" s="41">
        <f>H60+H79+H94+H111</f>
        <v>0</v>
      </c>
      <c r="I112" s="41">
        <f>I60+I111</f>
        <v>0</v>
      </c>
      <c r="J112" s="41">
        <f>J60+J111</f>
        <v>75.34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665977.31999999995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241318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1915.86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909211.17999999993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636.57000000000005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636.57000000000005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909211.17999999993</v>
      </c>
      <c r="G140" s="41">
        <f>G121+SUM(G136:G137)</f>
        <v>636.57000000000005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35192.339999999997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16649.66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24221.86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33497.99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154162.09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6422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154162.09</v>
      </c>
      <c r="G162" s="41">
        <f>SUM(G150:G161)</f>
        <v>30643.86</v>
      </c>
      <c r="H162" s="41">
        <f>SUM(H150:H161)</f>
        <v>85339.989999999991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154162.09</v>
      </c>
      <c r="G169" s="41">
        <f>G147+G162+SUM(G163:G168)</f>
        <v>30643.86</v>
      </c>
      <c r="H169" s="41">
        <f>H147+H162+SUM(H163:H168)</f>
        <v>85339.989999999991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20359.740000000002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20359.740000000002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20359.740000000002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3046456.96</v>
      </c>
      <c r="G193" s="47">
        <f>G112+G140+G169+G192</f>
        <v>66666</v>
      </c>
      <c r="H193" s="47">
        <f>H112+H140+H169+H192</f>
        <v>85339.989999999991</v>
      </c>
      <c r="I193" s="47">
        <f>I112+I140+I169+I192</f>
        <v>0</v>
      </c>
      <c r="J193" s="47">
        <f>J112+J140+J192</f>
        <v>75.34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410833.34</v>
      </c>
      <c r="G197" s="18">
        <v>190456.12</v>
      </c>
      <c r="H197" s="18">
        <v>21278.71</v>
      </c>
      <c r="I197" s="18">
        <v>32273.32</v>
      </c>
      <c r="J197" s="18">
        <v>14210.34</v>
      </c>
      <c r="K197" s="18">
        <v>50</v>
      </c>
      <c r="L197" s="19">
        <f>SUM(F197:K197)</f>
        <v>669101.82999999984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373687.14</v>
      </c>
      <c r="G198" s="18">
        <v>120310.76</v>
      </c>
      <c r="H198" s="18">
        <v>15227.46</v>
      </c>
      <c r="I198" s="18">
        <v>845.9</v>
      </c>
      <c r="J198" s="18">
        <v>481.47</v>
      </c>
      <c r="K198" s="18">
        <v>150</v>
      </c>
      <c r="L198" s="19">
        <f>SUM(F198:K198)</f>
        <v>510702.73000000004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15255</v>
      </c>
      <c r="G200" s="18">
        <v>2742.19</v>
      </c>
      <c r="H200" s="18">
        <v>675</v>
      </c>
      <c r="I200" s="18">
        <v>2083.14</v>
      </c>
      <c r="J200" s="18"/>
      <c r="K200" s="18"/>
      <c r="L200" s="19">
        <f>SUM(F200:K200)</f>
        <v>20755.329999999998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35191.51</v>
      </c>
      <c r="G202" s="18">
        <v>3152.82</v>
      </c>
      <c r="H202" s="18">
        <v>139935.51</v>
      </c>
      <c r="I202" s="18">
        <v>1074.72</v>
      </c>
      <c r="J202" s="18"/>
      <c r="K202" s="18"/>
      <c r="L202" s="19">
        <f t="shared" ref="L202:L208" si="0">SUM(F202:K202)</f>
        <v>179354.56000000003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52186.6</v>
      </c>
      <c r="G203" s="18">
        <v>35525.14</v>
      </c>
      <c r="H203" s="18">
        <v>8406.1</v>
      </c>
      <c r="I203" s="18">
        <v>5861.95</v>
      </c>
      <c r="J203" s="18">
        <v>23585.96</v>
      </c>
      <c r="K203" s="18"/>
      <c r="L203" s="19">
        <f t="shared" si="0"/>
        <v>125565.75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2075</v>
      </c>
      <c r="G204" s="18">
        <v>212.84</v>
      </c>
      <c r="H204" s="18">
        <v>210558.04</v>
      </c>
      <c r="I204" s="18">
        <v>743.75</v>
      </c>
      <c r="J204" s="18">
        <v>3587</v>
      </c>
      <c r="K204" s="18">
        <v>18232.62</v>
      </c>
      <c r="L204" s="19">
        <f t="shared" si="0"/>
        <v>235409.25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130181.7</v>
      </c>
      <c r="G205" s="18">
        <v>66751.19</v>
      </c>
      <c r="H205" s="18">
        <v>6460.94</v>
      </c>
      <c r="I205" s="18">
        <v>1725.15</v>
      </c>
      <c r="J205" s="18"/>
      <c r="K205" s="18">
        <v>780</v>
      </c>
      <c r="L205" s="19">
        <f t="shared" si="0"/>
        <v>205898.98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60941.52</v>
      </c>
      <c r="G207" s="18">
        <v>8115.73</v>
      </c>
      <c r="H207" s="18">
        <v>54314.11</v>
      </c>
      <c r="I207" s="18">
        <v>60005.06</v>
      </c>
      <c r="J207" s="18">
        <v>10623.93</v>
      </c>
      <c r="K207" s="18"/>
      <c r="L207" s="19">
        <f t="shared" si="0"/>
        <v>194000.34999999998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43195</v>
      </c>
      <c r="G208" s="18">
        <v>4335.21</v>
      </c>
      <c r="H208" s="18">
        <v>38539.440000000002</v>
      </c>
      <c r="I208" s="18">
        <v>8950.26</v>
      </c>
      <c r="J208" s="18">
        <v>2260.4499999999998</v>
      </c>
      <c r="K208" s="18"/>
      <c r="L208" s="19">
        <f t="shared" si="0"/>
        <v>97280.359999999986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1123546.8099999998</v>
      </c>
      <c r="G211" s="41">
        <f t="shared" si="1"/>
        <v>431602.00000000006</v>
      </c>
      <c r="H211" s="41">
        <f t="shared" si="1"/>
        <v>495395.31</v>
      </c>
      <c r="I211" s="41">
        <f t="shared" si="1"/>
        <v>113563.24999999999</v>
      </c>
      <c r="J211" s="41">
        <f t="shared" si="1"/>
        <v>54749.149999999994</v>
      </c>
      <c r="K211" s="41">
        <f t="shared" si="1"/>
        <v>19212.62</v>
      </c>
      <c r="L211" s="41">
        <f t="shared" si="1"/>
        <v>2238069.1399999997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537721</v>
      </c>
      <c r="I233" s="18"/>
      <c r="J233" s="18"/>
      <c r="K233" s="18"/>
      <c r="L233" s="19">
        <f>SUM(F233:K233)</f>
        <v>537721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113727.92</v>
      </c>
      <c r="I234" s="18"/>
      <c r="J234" s="18"/>
      <c r="K234" s="18"/>
      <c r="L234" s="19">
        <f>SUM(F234:K234)</f>
        <v>113727.92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>
        <v>3456.49</v>
      </c>
      <c r="I238" s="18"/>
      <c r="J238" s="18"/>
      <c r="K238" s="18"/>
      <c r="L238" s="19">
        <f t="shared" ref="L238:L244" si="4">SUM(F238:K238)</f>
        <v>3456.49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21510</v>
      </c>
      <c r="I244" s="18"/>
      <c r="J244" s="18"/>
      <c r="K244" s="18"/>
      <c r="L244" s="19">
        <f t="shared" si="4"/>
        <v>21510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676415.41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676415.41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1123546.8099999998</v>
      </c>
      <c r="G257" s="41">
        <f t="shared" si="8"/>
        <v>431602.00000000006</v>
      </c>
      <c r="H257" s="41">
        <f t="shared" si="8"/>
        <v>1171810.72</v>
      </c>
      <c r="I257" s="41">
        <f t="shared" si="8"/>
        <v>113563.24999999999</v>
      </c>
      <c r="J257" s="41">
        <f t="shared" si="8"/>
        <v>54749.149999999994</v>
      </c>
      <c r="K257" s="41">
        <f t="shared" si="8"/>
        <v>19212.62</v>
      </c>
      <c r="L257" s="41">
        <f t="shared" si="8"/>
        <v>2914484.55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20359.740000000002</v>
      </c>
      <c r="L263" s="19">
        <f>SUM(F263:K263)</f>
        <v>20359.740000000002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20359.740000000002</v>
      </c>
      <c r="L270" s="41">
        <f t="shared" si="9"/>
        <v>20359.740000000002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1123546.8099999998</v>
      </c>
      <c r="G271" s="42">
        <f t="shared" si="11"/>
        <v>431602.00000000006</v>
      </c>
      <c r="H271" s="42">
        <f t="shared" si="11"/>
        <v>1171810.72</v>
      </c>
      <c r="I271" s="42">
        <f t="shared" si="11"/>
        <v>113563.24999999999</v>
      </c>
      <c r="J271" s="42">
        <f t="shared" si="11"/>
        <v>54749.149999999994</v>
      </c>
      <c r="K271" s="42">
        <f t="shared" si="11"/>
        <v>39572.36</v>
      </c>
      <c r="L271" s="42">
        <f t="shared" si="11"/>
        <v>2934844.29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24459.8</v>
      </c>
      <c r="G276" s="18">
        <v>5295.31</v>
      </c>
      <c r="H276" s="18"/>
      <c r="I276" s="18">
        <v>153.69</v>
      </c>
      <c r="J276" s="18"/>
      <c r="K276" s="18"/>
      <c r="L276" s="19">
        <f>SUM(F276:K276)</f>
        <v>29908.799999999999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16528.7</v>
      </c>
      <c r="G277" s="18">
        <v>1381.76</v>
      </c>
      <c r="H277" s="18"/>
      <c r="I277" s="18">
        <v>4765.68</v>
      </c>
      <c r="J277" s="18"/>
      <c r="K277" s="18"/>
      <c r="L277" s="19">
        <f>SUM(F277:K277)</f>
        <v>22676.14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9901.85</v>
      </c>
      <c r="I281" s="18"/>
      <c r="J281" s="18"/>
      <c r="K281" s="18"/>
      <c r="L281" s="19">
        <f t="shared" ref="L281:L287" si="12">SUM(F281:K281)</f>
        <v>9901.85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1066.92</v>
      </c>
      <c r="G282" s="18">
        <v>127.19</v>
      </c>
      <c r="H282" s="18">
        <v>21659.09</v>
      </c>
      <c r="I282" s="18"/>
      <c r="J282" s="18"/>
      <c r="K282" s="18"/>
      <c r="L282" s="19">
        <f t="shared" si="12"/>
        <v>22853.200000000001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42055.42</v>
      </c>
      <c r="G290" s="42">
        <f t="shared" si="13"/>
        <v>6804.26</v>
      </c>
      <c r="H290" s="42">
        <f t="shared" si="13"/>
        <v>31560.940000000002</v>
      </c>
      <c r="I290" s="42">
        <f t="shared" si="13"/>
        <v>4919.37</v>
      </c>
      <c r="J290" s="42">
        <f t="shared" si="13"/>
        <v>0</v>
      </c>
      <c r="K290" s="42">
        <f t="shared" si="13"/>
        <v>0</v>
      </c>
      <c r="L290" s="41">
        <f t="shared" si="13"/>
        <v>85339.99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42055.42</v>
      </c>
      <c r="G338" s="41">
        <f t="shared" si="20"/>
        <v>6804.26</v>
      </c>
      <c r="H338" s="41">
        <f t="shared" si="20"/>
        <v>31560.940000000002</v>
      </c>
      <c r="I338" s="41">
        <f t="shared" si="20"/>
        <v>4919.37</v>
      </c>
      <c r="J338" s="41">
        <f t="shared" si="20"/>
        <v>0</v>
      </c>
      <c r="K338" s="41">
        <f t="shared" si="20"/>
        <v>0</v>
      </c>
      <c r="L338" s="41">
        <f t="shared" si="20"/>
        <v>85339.99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42055.42</v>
      </c>
      <c r="G352" s="41">
        <f>G338</f>
        <v>6804.26</v>
      </c>
      <c r="H352" s="41">
        <f>H338</f>
        <v>31560.940000000002</v>
      </c>
      <c r="I352" s="41">
        <f>I338</f>
        <v>4919.37</v>
      </c>
      <c r="J352" s="41">
        <f>J338</f>
        <v>0</v>
      </c>
      <c r="K352" s="47">
        <f>K338+K351</f>
        <v>0</v>
      </c>
      <c r="L352" s="41">
        <f>L338+L351</f>
        <v>85339.99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66666</v>
      </c>
      <c r="I358" s="18"/>
      <c r="J358" s="18"/>
      <c r="K358" s="18"/>
      <c r="L358" s="13">
        <f>SUM(F358:K358)</f>
        <v>66666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66666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66666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75.34</v>
      </c>
      <c r="I392" s="18"/>
      <c r="J392" s="24" t="s">
        <v>288</v>
      </c>
      <c r="K392" s="24" t="s">
        <v>288</v>
      </c>
      <c r="L392" s="56">
        <f t="shared" si="25"/>
        <v>75.34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75.34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75.34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75.34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75.34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80305.27</v>
      </c>
      <c r="G440" s="18"/>
      <c r="H440" s="18"/>
      <c r="I440" s="56">
        <f t="shared" si="33"/>
        <v>80305.27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80305.27</v>
      </c>
      <c r="G446" s="13">
        <f>SUM(G439:G445)</f>
        <v>0</v>
      </c>
      <c r="H446" s="13">
        <f>SUM(H439:H445)</f>
        <v>0</v>
      </c>
      <c r="I446" s="13">
        <f>SUM(I439:I445)</f>
        <v>80305.27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>
        <v>80305.27</v>
      </c>
      <c r="G454" s="18"/>
      <c r="H454" s="18"/>
      <c r="I454" s="56">
        <f t="shared" ref="I454:I459" si="34">SUM(F454:H454)</f>
        <v>80305.27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80305.27</v>
      </c>
      <c r="G460" s="83">
        <f>SUM(G454:G459)</f>
        <v>0</v>
      </c>
      <c r="H460" s="83">
        <f>SUM(H454:H459)</f>
        <v>0</v>
      </c>
      <c r="I460" s="83">
        <f>SUM(I454:I459)</f>
        <v>80305.27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80305.27</v>
      </c>
      <c r="G461" s="42">
        <f>G452+G460</f>
        <v>0</v>
      </c>
      <c r="H461" s="42">
        <f>H452+H460</f>
        <v>0</v>
      </c>
      <c r="I461" s="42">
        <f>I452+I460</f>
        <v>80305.27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265481.13</v>
      </c>
      <c r="G465" s="18">
        <v>0</v>
      </c>
      <c r="H465" s="18">
        <v>0</v>
      </c>
      <c r="I465" s="18">
        <v>0</v>
      </c>
      <c r="J465" s="18">
        <v>80229.929999999993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3046456.96</v>
      </c>
      <c r="G468" s="18">
        <v>66666</v>
      </c>
      <c r="H468" s="18">
        <v>85339.99</v>
      </c>
      <c r="I468" s="18"/>
      <c r="J468" s="18">
        <v>75.34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3046456.96</v>
      </c>
      <c r="G470" s="53">
        <f>SUM(G468:G469)</f>
        <v>66666</v>
      </c>
      <c r="H470" s="53">
        <f>SUM(H468:H469)</f>
        <v>85339.99</v>
      </c>
      <c r="I470" s="53">
        <f>SUM(I468:I469)</f>
        <v>0</v>
      </c>
      <c r="J470" s="53">
        <f>SUM(J468:J469)</f>
        <v>75.34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2934844.29</v>
      </c>
      <c r="G472" s="18">
        <v>66666</v>
      </c>
      <c r="H472" s="18">
        <v>85339.99</v>
      </c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2934844.29</v>
      </c>
      <c r="G474" s="53">
        <f>SUM(G472:G473)</f>
        <v>66666</v>
      </c>
      <c r="H474" s="53">
        <f>SUM(H472:H473)</f>
        <v>85339.99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377093.79999999981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80305.26999999999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390215.84</v>
      </c>
      <c r="G521" s="18">
        <v>121692.52</v>
      </c>
      <c r="H521" s="18">
        <v>15227.46</v>
      </c>
      <c r="I521" s="18">
        <v>5611.58</v>
      </c>
      <c r="J521" s="18">
        <v>481.47</v>
      </c>
      <c r="K521" s="18">
        <v>150</v>
      </c>
      <c r="L521" s="88">
        <f>SUM(F521:K521)</f>
        <v>533378.87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113727.92</v>
      </c>
      <c r="I523" s="18"/>
      <c r="J523" s="18"/>
      <c r="K523" s="18"/>
      <c r="L523" s="88">
        <f>SUM(F523:K523)</f>
        <v>113727.92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390215.84</v>
      </c>
      <c r="G524" s="108">
        <f t="shared" ref="G524:L524" si="36">SUM(G521:G523)</f>
        <v>121692.52</v>
      </c>
      <c r="H524" s="108">
        <f t="shared" si="36"/>
        <v>128955.38</v>
      </c>
      <c r="I524" s="108">
        <f t="shared" si="36"/>
        <v>5611.58</v>
      </c>
      <c r="J524" s="108">
        <f t="shared" si="36"/>
        <v>481.47</v>
      </c>
      <c r="K524" s="108">
        <f t="shared" si="36"/>
        <v>150</v>
      </c>
      <c r="L524" s="89">
        <f t="shared" si="36"/>
        <v>647106.79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150738.39000000001</v>
      </c>
      <c r="I526" s="18"/>
      <c r="J526" s="18"/>
      <c r="K526" s="18"/>
      <c r="L526" s="88">
        <f>SUM(F526:K526)</f>
        <v>150738.39000000001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3456.49</v>
      </c>
      <c r="I528" s="18"/>
      <c r="J528" s="18"/>
      <c r="K528" s="18"/>
      <c r="L528" s="88">
        <f>SUM(F528:K528)</f>
        <v>3456.49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154194.88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154194.88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53190.89</v>
      </c>
      <c r="I531" s="18"/>
      <c r="J531" s="18"/>
      <c r="K531" s="18"/>
      <c r="L531" s="88">
        <f>SUM(F531:K531)</f>
        <v>53190.89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7253.3</v>
      </c>
      <c r="I533" s="18"/>
      <c r="J533" s="18"/>
      <c r="K533" s="18"/>
      <c r="L533" s="88">
        <f>SUM(F533:K533)</f>
        <v>7253.3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60444.19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60444.19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5645</v>
      </c>
      <c r="I541" s="18"/>
      <c r="J541" s="18"/>
      <c r="K541" s="18"/>
      <c r="L541" s="88">
        <f>SUM(F541:K541)</f>
        <v>5645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21510</v>
      </c>
      <c r="I543" s="18"/>
      <c r="J543" s="18"/>
      <c r="K543" s="18"/>
      <c r="L543" s="88">
        <f>SUM(F543:K543)</f>
        <v>21510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27155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27155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390215.84</v>
      </c>
      <c r="G545" s="89">
        <f t="shared" ref="G545:L545" si="41">G524+G529+G534+G539+G544</f>
        <v>121692.52</v>
      </c>
      <c r="H545" s="89">
        <f t="shared" si="41"/>
        <v>370749.45</v>
      </c>
      <c r="I545" s="89">
        <f t="shared" si="41"/>
        <v>5611.58</v>
      </c>
      <c r="J545" s="89">
        <f t="shared" si="41"/>
        <v>481.47</v>
      </c>
      <c r="K545" s="89">
        <f t="shared" si="41"/>
        <v>150</v>
      </c>
      <c r="L545" s="89">
        <f t="shared" si="41"/>
        <v>888900.8600000001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533378.87</v>
      </c>
      <c r="G549" s="87">
        <f>L526</f>
        <v>150738.39000000001</v>
      </c>
      <c r="H549" s="87">
        <f>L531</f>
        <v>53190.89</v>
      </c>
      <c r="I549" s="87">
        <f>L536</f>
        <v>0</v>
      </c>
      <c r="J549" s="87">
        <f>L541</f>
        <v>5645</v>
      </c>
      <c r="K549" s="87">
        <f>SUM(F549:J549)</f>
        <v>742953.15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113727.92</v>
      </c>
      <c r="G551" s="87">
        <f>L528</f>
        <v>3456.49</v>
      </c>
      <c r="H551" s="87">
        <f>L533</f>
        <v>7253.3</v>
      </c>
      <c r="I551" s="87">
        <f>L538</f>
        <v>0</v>
      </c>
      <c r="J551" s="87">
        <f>L543</f>
        <v>21510</v>
      </c>
      <c r="K551" s="87">
        <f>SUM(F551:J551)</f>
        <v>145947.71000000002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647106.79</v>
      </c>
      <c r="G552" s="89">
        <f t="shared" si="42"/>
        <v>154194.88</v>
      </c>
      <c r="H552" s="89">
        <f t="shared" si="42"/>
        <v>60444.19</v>
      </c>
      <c r="I552" s="89">
        <f t="shared" si="42"/>
        <v>0</v>
      </c>
      <c r="J552" s="89">
        <f t="shared" si="42"/>
        <v>27155</v>
      </c>
      <c r="K552" s="89">
        <f t="shared" si="42"/>
        <v>888900.8600000001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>
        <v>2356.0100000000002</v>
      </c>
      <c r="I567" s="18"/>
      <c r="J567" s="18"/>
      <c r="K567" s="18"/>
      <c r="L567" s="88">
        <f>SUM(F567:K567)</f>
        <v>2356.0100000000002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2356.0100000000002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2356.0100000000002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2356.0100000000002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2356.0100000000002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524333</v>
      </c>
      <c r="I575" s="87">
        <f>SUM(F575:H575)</f>
        <v>524333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70951.789999999994</v>
      </c>
      <c r="I579" s="87">
        <f t="shared" si="47"/>
        <v>70951.789999999994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12072.51</v>
      </c>
      <c r="G582" s="18"/>
      <c r="H582" s="18"/>
      <c r="I582" s="87">
        <f t="shared" si="47"/>
        <v>12072.51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42776.13</v>
      </c>
      <c r="I583" s="87">
        <f t="shared" si="47"/>
        <v>42776.13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91635.36</v>
      </c>
      <c r="I591" s="18"/>
      <c r="J591" s="18"/>
      <c r="K591" s="104">
        <f t="shared" ref="K591:K597" si="48">SUM(H591:J591)</f>
        <v>91635.36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5645</v>
      </c>
      <c r="I592" s="18"/>
      <c r="J592" s="18">
        <v>21510</v>
      </c>
      <c r="K592" s="104">
        <f t="shared" si="48"/>
        <v>27155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97280.36</v>
      </c>
      <c r="I598" s="108">
        <f>SUM(I591:I597)</f>
        <v>0</v>
      </c>
      <c r="J598" s="108">
        <f>SUM(J591:J597)</f>
        <v>21510</v>
      </c>
      <c r="K598" s="108">
        <f>SUM(K591:K597)</f>
        <v>118790.36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54749.15</v>
      </c>
      <c r="I604" s="18"/>
      <c r="J604" s="18"/>
      <c r="K604" s="104">
        <f>SUM(H604:J604)</f>
        <v>54749.15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54749.15</v>
      </c>
      <c r="I605" s="108">
        <f>SUM(I602:I604)</f>
        <v>0</v>
      </c>
      <c r="J605" s="108">
        <f>SUM(J602:J604)</f>
        <v>0</v>
      </c>
      <c r="K605" s="108">
        <f>SUM(K602:K604)</f>
        <v>54749.15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6251.5</v>
      </c>
      <c r="G611" s="18">
        <v>478.23</v>
      </c>
      <c r="H611" s="18"/>
      <c r="I611" s="18"/>
      <c r="J611" s="18"/>
      <c r="K611" s="18"/>
      <c r="L611" s="88">
        <f>SUM(F611:K611)</f>
        <v>6729.73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6251.5</v>
      </c>
      <c r="G614" s="108">
        <f t="shared" si="49"/>
        <v>478.23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6729.73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453585.65</v>
      </c>
      <c r="H617" s="109">
        <f>SUM(F52)</f>
        <v>453585.65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1467.3999999999996</v>
      </c>
      <c r="H618" s="109">
        <f>SUM(G52)</f>
        <v>1467.4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1813.5499999999993</v>
      </c>
      <c r="H619" s="109">
        <f>SUM(H52)</f>
        <v>1813.55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80305.27</v>
      </c>
      <c r="H621" s="109">
        <f>SUM(J52)</f>
        <v>80305.27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377093.8</v>
      </c>
      <c r="H622" s="109">
        <f>F476</f>
        <v>377093.79999999981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80305.27</v>
      </c>
      <c r="H626" s="109">
        <f>J476</f>
        <v>80305.26999999999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3046456.96</v>
      </c>
      <c r="H627" s="104">
        <f>SUM(F468)</f>
        <v>3046456.96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66666</v>
      </c>
      <c r="H628" s="104">
        <f>SUM(G468)</f>
        <v>66666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85339.989999999991</v>
      </c>
      <c r="H629" s="104">
        <f>SUM(H468)</f>
        <v>85339.99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75.34</v>
      </c>
      <c r="H631" s="104">
        <f>SUM(J468)</f>
        <v>75.34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2934844.29</v>
      </c>
      <c r="H632" s="104">
        <f>SUM(F472)</f>
        <v>2934844.29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85339.99</v>
      </c>
      <c r="H633" s="104">
        <f>SUM(H472)</f>
        <v>85339.99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66666</v>
      </c>
      <c r="H635" s="104">
        <f>SUM(G472)</f>
        <v>66666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75.34</v>
      </c>
      <c r="H637" s="164">
        <f>SUM(J468)</f>
        <v>75.34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80305.27</v>
      </c>
      <c r="H639" s="104">
        <f>SUM(F461)</f>
        <v>80305.27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80305.27</v>
      </c>
      <c r="H642" s="104">
        <f>SUM(I461)</f>
        <v>80305.27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75.34</v>
      </c>
      <c r="H644" s="104">
        <f>H408</f>
        <v>75.34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75.34</v>
      </c>
      <c r="H646" s="104">
        <f>L408</f>
        <v>75.34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118790.36</v>
      </c>
      <c r="H647" s="104">
        <f>L208+L226+L244</f>
        <v>118790.35999999999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54749.15</v>
      </c>
      <c r="H648" s="104">
        <f>(J257+J338)-(J255+J336)</f>
        <v>54749.149999999994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97280.359999999986</v>
      </c>
      <c r="H649" s="104">
        <f>H598</f>
        <v>97280.36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21510</v>
      </c>
      <c r="H651" s="104">
        <f>J598</f>
        <v>21510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20359.740000000002</v>
      </c>
      <c r="H652" s="104">
        <f>K263+K345</f>
        <v>20359.740000000002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2390075.13</v>
      </c>
      <c r="G660" s="19">
        <f>(L229+L309+L359)</f>
        <v>0</v>
      </c>
      <c r="H660" s="19">
        <f>(L247+L328+L360)</f>
        <v>676415.41</v>
      </c>
      <c r="I660" s="19">
        <f>SUM(F660:H660)</f>
        <v>3066490.54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15025.83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15025.83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95019.909999999989</v>
      </c>
      <c r="G662" s="19">
        <f>(L226+L306)-(J226+J306)</f>
        <v>0</v>
      </c>
      <c r="H662" s="19">
        <f>(L244+L325)-(J244+J325)</f>
        <v>21510</v>
      </c>
      <c r="I662" s="19">
        <f>SUM(F662:H662)</f>
        <v>116529.90999999999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73551.39</v>
      </c>
      <c r="G663" s="199">
        <f>SUM(G575:G587)+SUM(I602:I604)+L612</f>
        <v>0</v>
      </c>
      <c r="H663" s="199">
        <f>SUM(H575:H587)+SUM(J602:J604)+L613</f>
        <v>638060.92000000004</v>
      </c>
      <c r="I663" s="19">
        <f>SUM(F663:H663)</f>
        <v>711612.31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2206478</v>
      </c>
      <c r="G664" s="19">
        <f>G660-SUM(G661:G663)</f>
        <v>0</v>
      </c>
      <c r="H664" s="19">
        <f>H660-SUM(H661:H663)</f>
        <v>16844.489999999991</v>
      </c>
      <c r="I664" s="19">
        <f>I660-SUM(I661:I663)</f>
        <v>2223322.4900000002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99.07</v>
      </c>
      <c r="G665" s="248"/>
      <c r="H665" s="248"/>
      <c r="I665" s="19">
        <f>SUM(F665:H665)</f>
        <v>99.07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22271.91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22441.93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-16844.490000000002</v>
      </c>
      <c r="I669" s="19">
        <f>SUM(F669:H669)</f>
        <v>-16844.490000000002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22271.91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22271.91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Lempster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435293.14</v>
      </c>
      <c r="C9" s="229">
        <f>'DOE25'!G197+'DOE25'!G215+'DOE25'!G233+'DOE25'!G276+'DOE25'!G295+'DOE25'!G314</f>
        <v>195751.43</v>
      </c>
    </row>
    <row r="10" spans="1:3" x14ac:dyDescent="0.2">
      <c r="A10" t="s">
        <v>778</v>
      </c>
      <c r="B10" s="240">
        <v>400976.15</v>
      </c>
      <c r="C10" s="240">
        <v>190099.85</v>
      </c>
    </row>
    <row r="11" spans="1:3" x14ac:dyDescent="0.2">
      <c r="A11" t="s">
        <v>779</v>
      </c>
      <c r="B11" s="240">
        <v>19682.97</v>
      </c>
      <c r="C11" s="240">
        <v>4532.08</v>
      </c>
    </row>
    <row r="12" spans="1:3" x14ac:dyDescent="0.2">
      <c r="A12" t="s">
        <v>780</v>
      </c>
      <c r="B12" s="240">
        <v>14634.02</v>
      </c>
      <c r="C12" s="240">
        <v>1119.5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435293.14</v>
      </c>
      <c r="C13" s="231">
        <f>SUM(C10:C12)</f>
        <v>195751.43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390215.84</v>
      </c>
      <c r="C18" s="229">
        <f>'DOE25'!G198+'DOE25'!G216+'DOE25'!G234+'DOE25'!G277+'DOE25'!G296+'DOE25'!G315</f>
        <v>121692.51999999999</v>
      </c>
    </row>
    <row r="19" spans="1:3" x14ac:dyDescent="0.2">
      <c r="A19" t="s">
        <v>778</v>
      </c>
      <c r="B19" s="240">
        <v>128413.59</v>
      </c>
      <c r="C19" s="240">
        <v>69749.2</v>
      </c>
    </row>
    <row r="20" spans="1:3" x14ac:dyDescent="0.2">
      <c r="A20" t="s">
        <v>779</v>
      </c>
      <c r="B20" s="240">
        <v>261802.25</v>
      </c>
      <c r="C20" s="240">
        <v>51943.32</v>
      </c>
    </row>
    <row r="21" spans="1:3" x14ac:dyDescent="0.2">
      <c r="A21" t="s">
        <v>780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390215.83999999997</v>
      </c>
      <c r="C22" s="231">
        <f>SUM(C19:C21)</f>
        <v>121692.51999999999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15255</v>
      </c>
      <c r="C36" s="235">
        <f>'DOE25'!G200+'DOE25'!G218+'DOE25'!G236+'DOE25'!G279+'DOE25'!G298+'DOE25'!G317</f>
        <v>2742.19</v>
      </c>
    </row>
    <row r="37" spans="1:3" x14ac:dyDescent="0.2">
      <c r="A37" t="s">
        <v>778</v>
      </c>
      <c r="B37" s="240">
        <v>4075</v>
      </c>
      <c r="C37" s="240">
        <v>817.08</v>
      </c>
    </row>
    <row r="38" spans="1:3" x14ac:dyDescent="0.2">
      <c r="A38" t="s">
        <v>779</v>
      </c>
      <c r="B38" s="240">
        <v>11180</v>
      </c>
      <c r="C38" s="240">
        <v>1925.11</v>
      </c>
    </row>
    <row r="39" spans="1:3" x14ac:dyDescent="0.2">
      <c r="A39" t="s">
        <v>780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15255</v>
      </c>
      <c r="C40" s="231">
        <f>SUM(C37:C39)</f>
        <v>2742.19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Lempster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1852008.81</v>
      </c>
      <c r="D5" s="20">
        <f>SUM('DOE25'!L197:L200)+SUM('DOE25'!L215:L218)+SUM('DOE25'!L233:L236)-F5-G5</f>
        <v>1837117</v>
      </c>
      <c r="E5" s="243"/>
      <c r="F5" s="255">
        <f>SUM('DOE25'!J197:J200)+SUM('DOE25'!J215:J218)+SUM('DOE25'!J233:J236)</f>
        <v>14691.81</v>
      </c>
      <c r="G5" s="53">
        <f>SUM('DOE25'!K197:K200)+SUM('DOE25'!K215:K218)+SUM('DOE25'!K233:K236)</f>
        <v>200</v>
      </c>
      <c r="H5" s="259"/>
    </row>
    <row r="6" spans="1:9" x14ac:dyDescent="0.2">
      <c r="A6" s="32">
        <v>2100</v>
      </c>
      <c r="B6" t="s">
        <v>800</v>
      </c>
      <c r="C6" s="245">
        <f t="shared" si="0"/>
        <v>182811.05000000002</v>
      </c>
      <c r="D6" s="20">
        <f>'DOE25'!L202+'DOE25'!L220+'DOE25'!L238-F6-G6</f>
        <v>182811.05000000002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125565.75</v>
      </c>
      <c r="D7" s="20">
        <f>'DOE25'!L203+'DOE25'!L221+'DOE25'!L239-F7-G7</f>
        <v>101979.79000000001</v>
      </c>
      <c r="E7" s="243"/>
      <c r="F7" s="255">
        <f>'DOE25'!J203+'DOE25'!J221+'DOE25'!J239</f>
        <v>23585.96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150260.29999999999</v>
      </c>
      <c r="D8" s="243"/>
      <c r="E8" s="20">
        <f>'DOE25'!L204+'DOE25'!L222+'DOE25'!L240-F8-G8-D9-D11</f>
        <v>128440.68000000001</v>
      </c>
      <c r="F8" s="255">
        <f>'DOE25'!J204+'DOE25'!J222+'DOE25'!J240</f>
        <v>3587</v>
      </c>
      <c r="G8" s="53">
        <f>'DOE25'!K204+'DOE25'!K222+'DOE25'!K240</f>
        <v>18232.62</v>
      </c>
      <c r="H8" s="259"/>
    </row>
    <row r="9" spans="1:9" x14ac:dyDescent="0.2">
      <c r="A9" s="32">
        <v>2310</v>
      </c>
      <c r="B9" t="s">
        <v>817</v>
      </c>
      <c r="C9" s="245">
        <f t="shared" si="0"/>
        <v>34045.25</v>
      </c>
      <c r="D9" s="244">
        <v>34045.25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7575</v>
      </c>
      <c r="D10" s="243"/>
      <c r="E10" s="244">
        <v>7575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51103.7</v>
      </c>
      <c r="D11" s="244">
        <v>51103.7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205898.98</v>
      </c>
      <c r="D12" s="20">
        <f>'DOE25'!L205+'DOE25'!L223+'DOE25'!L241-F12-G12</f>
        <v>205118.98</v>
      </c>
      <c r="E12" s="243"/>
      <c r="F12" s="255">
        <f>'DOE25'!J205+'DOE25'!J223+'DOE25'!J241</f>
        <v>0</v>
      </c>
      <c r="G12" s="53">
        <f>'DOE25'!K205+'DOE25'!K223+'DOE25'!K241</f>
        <v>780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194000.34999999998</v>
      </c>
      <c r="D14" s="20">
        <f>'DOE25'!L207+'DOE25'!L225+'DOE25'!L243-F14-G14</f>
        <v>183376.41999999998</v>
      </c>
      <c r="E14" s="243"/>
      <c r="F14" s="255">
        <f>'DOE25'!J207+'DOE25'!J225+'DOE25'!J243</f>
        <v>10623.93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118790.35999999999</v>
      </c>
      <c r="D15" s="20">
        <f>'DOE25'!L208+'DOE25'!L226+'DOE25'!L244-F15-G15</f>
        <v>116529.90999999999</v>
      </c>
      <c r="E15" s="243"/>
      <c r="F15" s="255">
        <f>'DOE25'!J208+'DOE25'!J226+'DOE25'!J244</f>
        <v>2260.4499999999998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66666</v>
      </c>
      <c r="D29" s="20">
        <f>'DOE25'!L358+'DOE25'!L359+'DOE25'!L360-'DOE25'!I367-F29-G29</f>
        <v>66666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85339.99</v>
      </c>
      <c r="D31" s="20">
        <f>'DOE25'!L290+'DOE25'!L309+'DOE25'!L328+'DOE25'!L333+'DOE25'!L334+'DOE25'!L335-F31-G31</f>
        <v>85339.99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2864088.0900000003</v>
      </c>
      <c r="E33" s="246">
        <f>SUM(E5:E31)</f>
        <v>136015.67999999999</v>
      </c>
      <c r="F33" s="246">
        <f>SUM(F5:F31)</f>
        <v>54749.149999999994</v>
      </c>
      <c r="G33" s="246">
        <f>SUM(G5:G31)</f>
        <v>19212.62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136015.67999999999</v>
      </c>
      <c r="E35" s="249"/>
    </row>
    <row r="36" spans="2:8" ht="12" thickTop="1" x14ac:dyDescent="0.2">
      <c r="B36" t="s">
        <v>814</v>
      </c>
      <c r="D36" s="20">
        <f>D33</f>
        <v>2864088.0900000003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Lempster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415435.89</v>
      </c>
      <c r="D8" s="95">
        <f>'DOE25'!G9</f>
        <v>-5024.8</v>
      </c>
      <c r="E8" s="95">
        <f>'DOE25'!H9</f>
        <v>-14328.87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80305.27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13238.21</v>
      </c>
      <c r="D12" s="95">
        <f>'DOE25'!G13</f>
        <v>6436.95</v>
      </c>
      <c r="E12" s="95">
        <f>'DOE25'!H13</f>
        <v>16142.42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16968.64</v>
      </c>
      <c r="D13" s="95">
        <f>'DOE25'!G14</f>
        <v>55.25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7942.91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453585.65</v>
      </c>
      <c r="D18" s="41">
        <f>SUM(D8:D17)</f>
        <v>1467.3999999999996</v>
      </c>
      <c r="E18" s="41">
        <f>SUM(E8:E17)</f>
        <v>1813.5499999999993</v>
      </c>
      <c r="F18" s="41">
        <f>SUM(F8:F17)</f>
        <v>0</v>
      </c>
      <c r="G18" s="41">
        <f>SUM(G8:G17)</f>
        <v>80305.27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56046.57</v>
      </c>
      <c r="D23" s="95">
        <f>'DOE25'!G24</f>
        <v>1467.4</v>
      </c>
      <c r="E23" s="95">
        <f>'DOE25'!H24</f>
        <v>1179.78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13629.68</v>
      </c>
      <c r="D27" s="95">
        <f>'DOE25'!G28</f>
        <v>0</v>
      </c>
      <c r="E27" s="95">
        <f>'DOE25'!H28</f>
        <v>633.77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6815.6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76491.850000000006</v>
      </c>
      <c r="D31" s="41">
        <f>SUM(D21:D30)</f>
        <v>1467.4</v>
      </c>
      <c r="E31" s="41">
        <f>SUM(E21:E30)</f>
        <v>1813.55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98597.74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80305.27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218496.06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377093.8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80305.27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453585.65</v>
      </c>
      <c r="D51" s="41">
        <f>D50+D31</f>
        <v>1467.4</v>
      </c>
      <c r="E51" s="41">
        <f>E50+E31</f>
        <v>1813.55</v>
      </c>
      <c r="F51" s="41">
        <f>F50+F31</f>
        <v>0</v>
      </c>
      <c r="G51" s="41">
        <f>G50+G31</f>
        <v>80305.27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1868638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87924.73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45.98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75.34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15025.83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26474.98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114445.68999999999</v>
      </c>
      <c r="D62" s="130">
        <f>SUM(D57:D61)</f>
        <v>15025.83</v>
      </c>
      <c r="E62" s="130">
        <f>SUM(E57:E61)</f>
        <v>0</v>
      </c>
      <c r="F62" s="130">
        <f>SUM(F57:F61)</f>
        <v>0</v>
      </c>
      <c r="G62" s="130">
        <f>SUM(G57:G61)</f>
        <v>75.34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1983083.69</v>
      </c>
      <c r="D63" s="22">
        <f>D56+D62</f>
        <v>15025.83</v>
      </c>
      <c r="E63" s="22">
        <f>E56+E62</f>
        <v>0</v>
      </c>
      <c r="F63" s="22">
        <f>F56+F62</f>
        <v>0</v>
      </c>
      <c r="G63" s="22">
        <f>G56+G62</f>
        <v>75.34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665977.31999999995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241318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1915.86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909211.17999999993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636.57000000000005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636.57000000000005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909211.17999999993</v>
      </c>
      <c r="D81" s="130">
        <f>SUM(D79:D80)+D78+D70</f>
        <v>636.57000000000005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154162.09</v>
      </c>
      <c r="D88" s="95">
        <f>SUM('DOE25'!G153:G161)</f>
        <v>30643.86</v>
      </c>
      <c r="E88" s="95">
        <f>SUM('DOE25'!H153:H161)</f>
        <v>85339.989999999991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154162.09</v>
      </c>
      <c r="D91" s="131">
        <f>SUM(D85:D90)</f>
        <v>30643.86</v>
      </c>
      <c r="E91" s="131">
        <f>SUM(E85:E90)</f>
        <v>85339.989999999991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20359.740000000002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20359.740000000002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3046456.96</v>
      </c>
      <c r="D104" s="86">
        <f>D63+D81+D91+D103</f>
        <v>66666</v>
      </c>
      <c r="E104" s="86">
        <f>E63+E81+E91+E103</f>
        <v>85339.989999999991</v>
      </c>
      <c r="F104" s="86">
        <f>F63+F81+F91+F103</f>
        <v>0</v>
      </c>
      <c r="G104" s="86">
        <f>G63+G81+G103</f>
        <v>75.34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1206822.8299999998</v>
      </c>
      <c r="D109" s="24" t="s">
        <v>288</v>
      </c>
      <c r="E109" s="95">
        <f>('DOE25'!L276)+('DOE25'!L295)+('DOE25'!L314)</f>
        <v>29908.799999999999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624430.65</v>
      </c>
      <c r="D110" s="24" t="s">
        <v>288</v>
      </c>
      <c r="E110" s="95">
        <f>('DOE25'!L277)+('DOE25'!L296)+('DOE25'!L315)</f>
        <v>22676.14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20755.329999999998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1852008.81</v>
      </c>
      <c r="D115" s="86">
        <f>SUM(D109:D114)</f>
        <v>0</v>
      </c>
      <c r="E115" s="86">
        <f>SUM(E109:E114)</f>
        <v>52584.94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182811.05000000002</v>
      </c>
      <c r="D118" s="24" t="s">
        <v>288</v>
      </c>
      <c r="E118" s="95">
        <f>+('DOE25'!L281)+('DOE25'!L300)+('DOE25'!L319)</f>
        <v>9901.85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125565.75</v>
      </c>
      <c r="D119" s="24" t="s">
        <v>288</v>
      </c>
      <c r="E119" s="95">
        <f>+('DOE25'!L282)+('DOE25'!L301)+('DOE25'!L320)</f>
        <v>22853.200000000001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235409.25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205898.98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194000.34999999998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118790.35999999999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66666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1062475.74</v>
      </c>
      <c r="D128" s="86">
        <f>SUM(D118:D127)</f>
        <v>66666</v>
      </c>
      <c r="E128" s="86">
        <f>SUM(E118:E127)</f>
        <v>32755.050000000003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20359.740000000002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75.34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-75.34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20359.740000000002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2934844.29</v>
      </c>
      <c r="D145" s="86">
        <f>(D115+D128+D144)</f>
        <v>66666</v>
      </c>
      <c r="E145" s="86">
        <f>(E115+E128+E144)</f>
        <v>85339.99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3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Lempster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22272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22272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1236732</v>
      </c>
      <c r="D10" s="182">
        <f>ROUND((C10/$C$28)*100,1)</f>
        <v>40.5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647107</v>
      </c>
      <c r="D11" s="182">
        <f>ROUND((C11/$C$28)*100,1)</f>
        <v>21.2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20755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192713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148419</v>
      </c>
      <c r="D16" s="182">
        <f t="shared" si="0"/>
        <v>4.9000000000000004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235409</v>
      </c>
      <c r="D17" s="182">
        <f t="shared" si="0"/>
        <v>7.7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205899</v>
      </c>
      <c r="D18" s="182">
        <f t="shared" si="0"/>
        <v>6.7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194000</v>
      </c>
      <c r="D20" s="182">
        <f t="shared" si="0"/>
        <v>6.4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118790</v>
      </c>
      <c r="D21" s="182">
        <f t="shared" si="0"/>
        <v>3.9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51640.17</v>
      </c>
      <c r="D27" s="182">
        <f t="shared" si="0"/>
        <v>1.7</v>
      </c>
    </row>
    <row r="28" spans="1:4" x14ac:dyDescent="0.2">
      <c r="B28" s="187" t="s">
        <v>722</v>
      </c>
      <c r="C28" s="180">
        <f>SUM(C10:C27)</f>
        <v>3051464.17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3051464.17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1868638</v>
      </c>
      <c r="D35" s="182">
        <f t="shared" ref="D35:D40" si="1">ROUND((C35/$C$41)*100,1)</f>
        <v>59.1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114521.03000000003</v>
      </c>
      <c r="D36" s="182">
        <f t="shared" si="1"/>
        <v>3.6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907295</v>
      </c>
      <c r="D37" s="182">
        <f t="shared" si="1"/>
        <v>28.7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2552</v>
      </c>
      <c r="D38" s="182">
        <f t="shared" si="1"/>
        <v>0.1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270146</v>
      </c>
      <c r="D39" s="182">
        <f t="shared" si="1"/>
        <v>8.5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3163152.0300000003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Lempster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2017-08-15T17:12:13Z</cp:lastPrinted>
  <dcterms:created xsi:type="dcterms:W3CDTF">1997-12-04T19:04:30Z</dcterms:created>
  <dcterms:modified xsi:type="dcterms:W3CDTF">2017-11-29T17:37:43Z</dcterms:modified>
</cp:coreProperties>
</file>