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1345" windowHeight="115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17" i="1"/>
  <c r="F472" i="1"/>
  <c r="H255" i="1"/>
  <c r="K266" i="1"/>
  <c r="F459" i="1"/>
  <c r="G459" i="1"/>
  <c r="F440" i="1"/>
  <c r="G440" i="1"/>
  <c r="H521" i="1" l="1"/>
  <c r="H523" i="1"/>
  <c r="C19" i="12" l="1"/>
  <c r="B19" i="12" l="1"/>
  <c r="B20" i="12"/>
  <c r="B12" i="12"/>
  <c r="I521" i="1" l="1"/>
  <c r="G521" i="1"/>
  <c r="F521" i="1"/>
  <c r="H282" i="1" l="1"/>
  <c r="G276" i="1"/>
  <c r="G277" i="1"/>
  <c r="I205" i="1" l="1"/>
  <c r="F205" i="1"/>
  <c r="H155" i="1" l="1"/>
  <c r="H389" i="1" l="1"/>
  <c r="G389" i="1"/>
  <c r="H48" i="1"/>
  <c r="H12" i="1"/>
  <c r="G40" i="1"/>
  <c r="F24" i="1" l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C122" i="2" s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C11" i="10" s="1"/>
  <c r="L199" i="1"/>
  <c r="C12" i="10" s="1"/>
  <c r="L200" i="1"/>
  <c r="L215" i="1"/>
  <c r="L216" i="1"/>
  <c r="L217" i="1"/>
  <c r="L229" i="1" s="1"/>
  <c r="L218" i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C21" i="10" s="1"/>
  <c r="L226" i="1"/>
  <c r="L244" i="1"/>
  <c r="H662" i="1" s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3" i="10"/>
  <c r="C16" i="10"/>
  <c r="L250" i="1"/>
  <c r="L332" i="1"/>
  <c r="L254" i="1"/>
  <c r="L268" i="1"/>
  <c r="L269" i="1"/>
  <c r="L349" i="1"/>
  <c r="C26" i="10" s="1"/>
  <c r="L350" i="1"/>
  <c r="I665" i="1"/>
  <c r="I670" i="1"/>
  <c r="G661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K550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E111" i="2"/>
  <c r="C112" i="2"/>
  <c r="E112" i="2"/>
  <c r="C113" i="2"/>
  <c r="E113" i="2"/>
  <c r="C114" i="2"/>
  <c r="D115" i="2"/>
  <c r="F115" i="2"/>
  <c r="G115" i="2"/>
  <c r="C119" i="2"/>
  <c r="E119" i="2"/>
  <c r="E120" i="2"/>
  <c r="C121" i="2"/>
  <c r="E121" i="2"/>
  <c r="C123" i="2"/>
  <c r="E123" i="2"/>
  <c r="E124" i="2"/>
  <c r="C125" i="2"/>
  <c r="E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G460" i="1"/>
  <c r="G461" i="1" s="1"/>
  <c r="H640" i="1" s="1"/>
  <c r="H460" i="1"/>
  <c r="H461" i="1" s="1"/>
  <c r="H641" i="1" s="1"/>
  <c r="F461" i="1"/>
  <c r="H639" i="1" s="1"/>
  <c r="F470" i="1"/>
  <c r="G470" i="1"/>
  <c r="H470" i="1"/>
  <c r="I470" i="1"/>
  <c r="I476" i="1" s="1"/>
  <c r="H625" i="1" s="1"/>
  <c r="J470" i="1"/>
  <c r="J476" i="1" s="1"/>
  <c r="H626" i="1" s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60" i="1" s="1"/>
  <c r="L558" i="1"/>
  <c r="L559" i="1"/>
  <c r="F560" i="1"/>
  <c r="G560" i="1"/>
  <c r="H560" i="1"/>
  <c r="H571" i="1" s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F571" i="1" s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9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G641" i="1"/>
  <c r="G643" i="1"/>
  <c r="J643" i="1" s="1"/>
  <c r="H643" i="1"/>
  <c r="G644" i="1"/>
  <c r="G645" i="1"/>
  <c r="G650" i="1"/>
  <c r="G651" i="1"/>
  <c r="G652" i="1"/>
  <c r="H652" i="1"/>
  <c r="G653" i="1"/>
  <c r="H653" i="1"/>
  <c r="G654" i="1"/>
  <c r="H654" i="1"/>
  <c r="H655" i="1"/>
  <c r="F192" i="1"/>
  <c r="L328" i="1"/>
  <c r="A31" i="12"/>
  <c r="D62" i="2"/>
  <c r="D63" i="2" s="1"/>
  <c r="D18" i="2"/>
  <c r="F78" i="2"/>
  <c r="C78" i="2"/>
  <c r="D50" i="2"/>
  <c r="G161" i="2"/>
  <c r="D91" i="2"/>
  <c r="D29" i="13"/>
  <c r="C29" i="13" s="1"/>
  <c r="D19" i="13"/>
  <c r="C19" i="13" s="1"/>
  <c r="E78" i="2"/>
  <c r="H112" i="1"/>
  <c r="L419" i="1"/>
  <c r="I169" i="1"/>
  <c r="G338" i="1"/>
  <c r="G352" i="1" s="1"/>
  <c r="J140" i="1"/>
  <c r="G22" i="2"/>
  <c r="J552" i="1"/>
  <c r="H140" i="1"/>
  <c r="H192" i="1"/>
  <c r="L570" i="1"/>
  <c r="G36" i="2"/>
  <c r="F476" i="1" l="1"/>
  <c r="H622" i="1" s="1"/>
  <c r="J640" i="1"/>
  <c r="C132" i="2"/>
  <c r="L270" i="1"/>
  <c r="G476" i="1"/>
  <c r="H623" i="1" s="1"/>
  <c r="J623" i="1" s="1"/>
  <c r="K545" i="1"/>
  <c r="H545" i="1"/>
  <c r="G552" i="1"/>
  <c r="K551" i="1"/>
  <c r="G545" i="1"/>
  <c r="L524" i="1"/>
  <c r="K598" i="1"/>
  <c r="G647" i="1" s="1"/>
  <c r="J651" i="1"/>
  <c r="K549" i="1"/>
  <c r="K552" i="1" s="1"/>
  <c r="F130" i="2"/>
  <c r="F144" i="2" s="1"/>
  <c r="F145" i="2" s="1"/>
  <c r="J634" i="1"/>
  <c r="L290" i="1"/>
  <c r="H338" i="1"/>
  <c r="H352" i="1" s="1"/>
  <c r="L256" i="1"/>
  <c r="F22" i="13"/>
  <c r="C22" i="13" s="1"/>
  <c r="C110" i="2"/>
  <c r="C118" i="2"/>
  <c r="L247" i="1"/>
  <c r="H257" i="1"/>
  <c r="H271" i="1" s="1"/>
  <c r="K257" i="1"/>
  <c r="K271" i="1" s="1"/>
  <c r="D12" i="13"/>
  <c r="C12" i="13" s="1"/>
  <c r="L211" i="1"/>
  <c r="D14" i="13"/>
  <c r="C14" i="13" s="1"/>
  <c r="D5" i="13"/>
  <c r="C5" i="13" s="1"/>
  <c r="J644" i="1"/>
  <c r="J655" i="1"/>
  <c r="I460" i="1"/>
  <c r="I461" i="1" s="1"/>
  <c r="H642" i="1" s="1"/>
  <c r="J639" i="1"/>
  <c r="I446" i="1"/>
  <c r="G642" i="1" s="1"/>
  <c r="G408" i="1"/>
  <c r="H645" i="1" s="1"/>
  <c r="J645" i="1" s="1"/>
  <c r="L393" i="1"/>
  <c r="C138" i="2" s="1"/>
  <c r="J624" i="1"/>
  <c r="E31" i="2"/>
  <c r="J622" i="1"/>
  <c r="J617" i="1"/>
  <c r="C18" i="2"/>
  <c r="C91" i="2"/>
  <c r="C16" i="13"/>
  <c r="E128" i="2"/>
  <c r="J641" i="1"/>
  <c r="C81" i="2"/>
  <c r="E8" i="13"/>
  <c r="C8" i="13" s="1"/>
  <c r="K503" i="1"/>
  <c r="L382" i="1"/>
  <c r="G636" i="1" s="1"/>
  <c r="J636" i="1" s="1"/>
  <c r="K352" i="1"/>
  <c r="E109" i="2"/>
  <c r="E115" i="2" s="1"/>
  <c r="C62" i="2"/>
  <c r="F661" i="1"/>
  <c r="I661" i="1" s="1"/>
  <c r="C19" i="10"/>
  <c r="C15" i="10"/>
  <c r="C10" i="10"/>
  <c r="E13" i="13"/>
  <c r="C13" i="13" s="1"/>
  <c r="I271" i="1"/>
  <c r="L539" i="1"/>
  <c r="C35" i="10"/>
  <c r="C36" i="10" s="1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28" i="2" s="1"/>
  <c r="C111" i="2"/>
  <c r="C115" i="2" s="1"/>
  <c r="C56" i="2"/>
  <c r="F662" i="1"/>
  <c r="I662" i="1" s="1"/>
  <c r="C18" i="10"/>
  <c r="H660" i="1"/>
  <c r="H664" i="1" s="1"/>
  <c r="H667" i="1" s="1"/>
  <c r="H25" i="13"/>
  <c r="E81" i="2"/>
  <c r="F81" i="2"/>
  <c r="L351" i="1"/>
  <c r="H647" i="1"/>
  <c r="J647" i="1" s="1"/>
  <c r="G625" i="1"/>
  <c r="J625" i="1" s="1"/>
  <c r="L614" i="1"/>
  <c r="L529" i="1"/>
  <c r="L337" i="1"/>
  <c r="L338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E104" i="2"/>
  <c r="I663" i="1"/>
  <c r="C27" i="10"/>
  <c r="G635" i="1"/>
  <c r="J635" i="1" s="1"/>
  <c r="J642" i="1" l="1"/>
  <c r="L545" i="1"/>
  <c r="G672" i="1"/>
  <c r="C5" i="10" s="1"/>
  <c r="F660" i="1"/>
  <c r="E145" i="2"/>
  <c r="F33" i="13"/>
  <c r="H672" i="1"/>
  <c r="C6" i="10" s="1"/>
  <c r="F664" i="1"/>
  <c r="F667" i="1" s="1"/>
  <c r="L257" i="1"/>
  <c r="L271" i="1" s="1"/>
  <c r="G632" i="1" s="1"/>
  <c r="J632" i="1" s="1"/>
  <c r="G104" i="2"/>
  <c r="L408" i="1"/>
  <c r="D31" i="13"/>
  <c r="C31" i="13" s="1"/>
  <c r="C145" i="2"/>
  <c r="C28" i="10"/>
  <c r="D19" i="10" s="1"/>
  <c r="H648" i="1"/>
  <c r="J648" i="1" s="1"/>
  <c r="I660" i="1"/>
  <c r="I664" i="1" s="1"/>
  <c r="I672" i="1" s="1"/>
  <c r="C7" i="10" s="1"/>
  <c r="C63" i="2"/>
  <c r="C104" i="2" s="1"/>
  <c r="L352" i="1"/>
  <c r="G633" i="1" s="1"/>
  <c r="J633" i="1" s="1"/>
  <c r="C25" i="13"/>
  <c r="H33" i="13"/>
  <c r="E33" i="13"/>
  <c r="D35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F672" i="1"/>
  <c r="C4" i="10" s="1"/>
  <c r="D24" i="10"/>
  <c r="D23" i="10"/>
  <c r="D26" i="10"/>
  <c r="D11" i="10"/>
  <c r="D27" i="10"/>
  <c r="D21" i="10"/>
  <c r="D10" i="10"/>
  <c r="D12" i="10"/>
  <c r="D13" i="10"/>
  <c r="D17" i="10"/>
  <c r="D16" i="10"/>
  <c r="D18" i="10"/>
  <c r="C30" i="10"/>
  <c r="D22" i="10"/>
  <c r="D20" i="10"/>
  <c r="D15" i="10"/>
  <c r="D25" i="10"/>
  <c r="G637" i="1"/>
  <c r="J637" i="1" s="1"/>
  <c r="H646" i="1"/>
  <c r="J646" i="1" s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<sst xmlns="http://schemas.openxmlformats.org/spreadsheetml/2006/main" count="3957" uniqueCount="915">
  <si>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</si>
  <si>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</si>
  <si>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</si>
  <si>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</si>
  <si>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</si>
  <si>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</si>
  <si>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</si>
  <si>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</si>
  <si>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</si>
  <si>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</si>
  <si>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</si>
  <si>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</si>
  <si>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</si>
  <si>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</si>
  <si>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</si>
  <si>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</si>
  <si>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</si>
  <si>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</si>
  <si>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</si>
  <si>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</si>
  <si>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</si>
  <si>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</si>
  <si>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</si>
  <si>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</si>
  <si>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</si>
  <si>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</si>
  <si>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</si>
  <si>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</si>
  <si>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</si>
  <si>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</si>
  <si>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</si>
  <si>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</si>
  <si>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</si>
  <si>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</si>
  <si>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</si>
  <si>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</si>
  <si>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</si>
  <si>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</si>
  <si>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</si>
  <si>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</si>
  <si>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</si>
  <si>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</si>
  <si>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</si>
  <si>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</si>
  <si>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</si>
  <si>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</si>
  <si>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</si>
  <si>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</si>
  <si>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</si>
  <si>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</si>
  <si>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</si>
  <si>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</si>
  <si>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</si>
  <si>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</si>
  <si>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</si>
  <si>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</si>
  <si>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</si>
  <si>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</si>
  <si>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</si>
  <si>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</si>
  <si>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</si>
  <si>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</si>
  <si>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</si>
  <si>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</si>
  <si>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</si>
  <si>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</si>
  <si>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</si>
  <si>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</si>
  <si>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</si>
  <si>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</si>
  <si>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</si>
  <si>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</si>
  <si>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</si>
  <si>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</si>
  <si>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</si>
  <si>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</si>
  <si>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</si>
  <si>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</si>
  <si>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</si>
  <si>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</si>
  <si>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</si>
  <si>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</si>
  <si>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</si>
  <si>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</si>
  <si>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</si>
  <si>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</si>
  <si>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</si>
  <si>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</si>
  <si>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</si>
  <si>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</si>
  <si>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</si>
  <si>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</si>
  <si>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</si>
  <si>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</si>
  <si>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</si>
  <si>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</si>
  <si>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</si>
  <si>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</si>
  <si>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</si>
  <si>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</si>
  <si>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</si>
  <si>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</si>
  <si>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</si>
  <si>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</si>
  <si>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</si>
  <si>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</si>
  <si>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</si>
  <si>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</si>
  <si>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</si>
  <si>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</si>
  <si>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</si>
  <si>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</si>
  <si>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</si>
  <si>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</si>
  <si>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</si>
  <si>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</si>
  <si>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</si>
  <si>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</si>
  <si>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</si>
  <si>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</si>
  <si>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</si>
  <si>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</si>
  <si>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</si>
  <si>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</si>
  <si>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</si>
  <si>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</si>
  <si>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</si>
  <si>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</si>
  <si>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</si>
  <si>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</si>
  <si>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</si>
  <si>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</si>
  <si>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</si>
  <si>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</si>
  <si>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</si>
  <si>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</si>
  <si>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</si>
  <si>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</si>
  <si>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</si>
  <si>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</si>
  <si>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</si>
  <si>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</si>
  <si>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</si>
  <si>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</si>
  <si>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</si>
  <si>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</si>
  <si>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</si>
  <si>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</si>
  <si>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</si>
  <si>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</si>
  <si>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</si>
  <si>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</si>
  <si>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</si>
  <si>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</si>
  <si>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</si>
  <si>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</si>
  <si>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</si>
  <si>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</si>
  <si>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</si>
  <si>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</si>
  <si>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</si>
  <si>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</si>
  <si>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</si>
  <si>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</si>
  <si>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</si>
  <si>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</si>
  <si>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</si>
  <si>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</si>
  <si>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</si>
  <si>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</si>
  <si>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</si>
  <si>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</si>
  <si>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</si>
  <si>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</si>
  <si>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</si>
  <si>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</si>
  <si>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</si>
  <si>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</si>
  <si>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</si>
  <si>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</si>
  <si>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</si>
  <si>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</si>
  <si>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</si>
  <si>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</si>
  <si>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</si>
  <si>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</si>
  <si>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</si>
  <si>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</si>
  <si>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</si>
  <si>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</si>
  <si>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</si>
  <si>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</si>
  <si>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</si>
  <si>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</si>
  <si>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</si>
  <si>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</si>
  <si>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</si>
  <si>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</si>
  <si>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</si>
  <si>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</si>
  <si>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</si>
  <si>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</si>
  <si>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</si>
  <si>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</si>
  <si>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</si>
  <si>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</si>
  <si>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</si>
  <si>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</si>
  <si>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</si>
  <si>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</si>
  <si>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</si>
  <si>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</si>
  <si>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</si>
  <si>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</si>
  <si>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</si>
  <si>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</si>
  <si>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</si>
  <si>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</si>
  <si>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</si>
  <si>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</si>
  <si>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</si>
  <si>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</si>
  <si>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</si>
  <si>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</si>
  <si>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</si>
  <si>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</si>
  <si>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</si>
  <si>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</si>
  <si>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</si>
  <si>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</si>
  <si>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</si>
  <si>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</si>
  <si>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</si>
  <si>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</si>
  <si>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</si>
  <si>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</si>
  <si>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</si>
  <si>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</si>
  <si>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</si>
  <si>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</si>
  <si>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</si>
  <si>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</si>
  <si>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</si>
  <si>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</si>
  <si>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</si>
  <si>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</si>
  <si>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</si>
  <si>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</si>
  <si>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</si>
  <si>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</si>
  <si>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</si>
  <si>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</si>
  <si>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</si>
  <si>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</si>
  <si>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</si>
  <si>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</si>
  <si>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</si>
  <si>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</si>
  <si>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</si>
  <si>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</si>
  <si>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</si>
  <si>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</si>
  <si>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</si>
  <si>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</si>
  <si>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</si>
  <si>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</si>
  <si>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</si>
  <si>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</si>
  <si>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</si>
  <si>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</si>
  <si>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</si>
  <si>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</si>
  <si>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</si>
  <si>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</si>
  <si>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</si>
  <si>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</si>
  <si>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</si>
  <si>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</si>
  <si>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</si>
  <si>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</si>
  <si>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</si>
  <si>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</si>
  <si>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</si>
  <si>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</si>
  <si>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</si>
  <si>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</si>
  <si>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</si>
  <si>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</si>
  <si>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</si>
  <si>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</si>
  <si>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</si>
  <si>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</si>
  <si>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</si>
  <si>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</si>
  <si>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</si>
  <si>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</si>
  <si>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</si>
  <si>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</si>
  <si>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</si>
  <si>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</si>
  <si>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</si>
  <si>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</si>
  <si>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</si>
  <si>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</si>
  <si>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</si>
  <si>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</si>
  <si>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</si>
  <si>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</si>
  <si>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</si>
  <si>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</si>
  <si>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</si>
  <si>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</si>
  <si>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</si>
  <si>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</si>
  <si>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</si>
  <si>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</si>
  <si>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</si>
  <si>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</si>
  <si>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</si>
  <si>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</si>
  <si>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</si>
  <si>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</si>
  <si>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</si>
  <si>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</si>
  <si>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</si>
  <si>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</si>
  <si>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</si>
  <si>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</si>
  <si>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</si>
  <si>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</si>
  <si>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</si>
  <si>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</si>
  <si>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</si>
  <si>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</si>
  <si>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</si>
  <si>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</si>
  <si>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</si>
  <si>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</si>
  <si>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</si>
  <si>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</si>
  <si>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</si>
  <si>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</si>
  <si>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</si>
  <si>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</si>
  <si>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</si>
  <si>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</si>
  <si>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</si>
  <si>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</si>
  <si>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</si>
  <si>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</si>
  <si>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</si>
  <si>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</si>
  <si>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</si>
  <si>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</si>
  <si>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</si>
  <si>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</si>
  <si>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</si>
  <si>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</si>
  <si>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</si>
  <si>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</si>
  <si>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</si>
  <si>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</si>
  <si>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</si>
  <si>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</si>
  <si>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</si>
  <si>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</si>
  <si>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</si>
  <si>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</si>
  <si>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</si>
  <si>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</si>
  <si>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</si>
  <si>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</si>
  <si>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</si>
  <si>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</si>
  <si>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</si>
  <si>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</si>
  <si>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</si>
  <si>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</si>
  <si>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</si>
  <si>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</si>
  <si>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</si>
  <si>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</si>
  <si>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</si>
  <si>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</si>
  <si>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</si>
  <si>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</si>
  <si>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</si>
  <si>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</si>
  <si>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</si>
  <si>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</si>
  <si>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</si>
  <si>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</si>
  <si>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</si>
  <si>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</si>
  <si>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</si>
  <si>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</si>
  <si>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</si>
  <si>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</si>
  <si>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</si>
  <si>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</si>
  <si>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</si>
  <si>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</si>
  <si>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</si>
  <si>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</si>
  <si>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</si>
  <si>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</si>
  <si>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</si>
  <si>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</si>
  <si>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</si>
  <si>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</si>
  <si>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</si>
  <si>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</si>
  <si>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</si>
  <si>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</si>
  <si>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</si>
  <si>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</si>
  <si>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</si>
  <si>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</si>
  <si>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</si>
  <si>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</si>
  <si>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</si>
  <si>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</si>
  <si>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</si>
  <si>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</si>
  <si>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</si>
  <si>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</si>
  <si>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</si>
  <si>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</si>
  <si>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</si>
  <si>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</si>
  <si>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</si>
  <si>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</si>
  <si>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</si>
  <si>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</si>
  <si>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</si>
  <si>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</si>
  <si>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</si>
  <si>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</si>
  <si>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</si>
  <si>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</si>
  <si>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</si>
  <si>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</si>
  <si>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</si>
  <si>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</si>
  <si>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</si>
  <si>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</si>
  <si>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</si>
  <si>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</si>
  <si>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</si>
  <si>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</si>
  <si>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</si>
  <si>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</si>
  <si>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</si>
  <si>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</si>
  <si>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</si>
  <si>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</si>
  <si>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</si>
  <si>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</si>
  <si>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</si>
  <si>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</si>
  <si>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</si>
  <si>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</si>
  <si>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</si>
  <si>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</si>
  <si>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</si>
  <si>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</si>
  <si>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</si>
  <si>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</si>
  <si>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</si>
  <si>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</si>
  <si>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</si>
  <si>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</si>
  <si>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</si>
  <si>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</si>
  <si>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</si>
  <si>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</si>
  <si>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</si>
  <si>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</si>
  <si>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</si>
  <si>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</si>
  <si>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</si>
  <si>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</si>
  <si>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</si>
  <si>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</si>
  <si>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</si>
  <si>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</si>
  <si>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</si>
  <si>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</si>
  <si>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</si>
  <si>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</si>
  <si>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</si>
  <si>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</si>
  <si>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</si>
  <si>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</si>
  <si>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</si>
  <si>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</si>
  <si>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</si>
  <si>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</si>
  <si>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</si>
  <si>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</si>
  <si>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</si>
  <si>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</si>
  <si>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</si>
  <si>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</si>
  <si>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</si>
  <si>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</si>
  <si>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</si>
  <si>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</si>
  <si>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</si>
  <si>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</si>
  <si>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</si>
  <si>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</si>
  <si>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</si>
  <si>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</si>
  <si>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</si>
  <si>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</si>
  <si>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</si>
  <si>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</si>
  <si>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</si>
  <si>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</si>
  <si>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</si>
  <si>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</si>
  <si>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</si>
  <si>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</si>
  <si>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</si>
  <si>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</si>
  <si>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</si>
  <si>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</si>
  <si>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</si>
  <si>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</si>
  <si>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</si>
  <si>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</si>
  <si>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</si>
  <si>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</si>
  <si>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</si>
  <si>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</si>
  <si>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</si>
  <si>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</si>
  <si>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</si>
  <si>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</si>
  <si>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</si>
  <si>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</si>
  <si>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</si>
  <si>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</si>
  <si>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</si>
  <si>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</si>
  <si>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</si>
  <si>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</si>
  <si>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</si>
  <si>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</si>
  <si>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</si>
  <si>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</si>
  <si>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</si>
  <si>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</si>
  <si>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</si>
  <si>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</si>
  <si>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</si>
  <si>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</si>
  <si>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</si>
  <si>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</si>
  <si>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</si>
  <si>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</si>
  <si>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</si>
  <si>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</si>
  <si>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</si>
  <si>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</si>
  <si>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</si>
  <si>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</si>
  <si>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</si>
  <si>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</si>
  <si>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</si>
  <si>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</si>
  <si>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</si>
  <si>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</si>
  <si>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</si>
  <si>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</si>
  <si>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</si>
  <si>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</si>
  <si>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</si>
  <si>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</si>
  <si>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</si>
  <si>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</si>
  <si>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</si>
  <si>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</si>
  <si>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</si>
  <si>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</si>
  <si>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</si>
  <si>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</si>
  <si>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</si>
  <si>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</si>
  <si>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</si>
  <si>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</si>
  <si>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</si>
  <si>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</si>
  <si>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</si>
  <si>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</si>
  <si>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</si>
  <si>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</si>
  <si>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</si>
  <si>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</si>
  <si>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</si>
  <si>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</si>
  <si>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</si>
  <si>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</si>
  <si>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</si>
  <si>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</si>
  <si>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</si>
  <si>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</si>
  <si>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</si>
  <si>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</si>
  <si>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</si>
  <si>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</si>
  <si>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</si>
  <si>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</si>
  <si>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</si>
  <si>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</si>
  <si>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</si>
  <si>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</si>
  <si>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</si>
  <si>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</si>
  <si>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</si>
  <si>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</si>
  <si>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</si>
  <si>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</si>
  <si>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</si>
  <si>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</si>
  <si>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</si>
  <si>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</si>
  <si>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</si>
  <si>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</si>
  <si>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</si>
  <si>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</si>
  <si>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</si>
  <si>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</si>
  <si>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</si>
  <si>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</si>
  <si>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</si>
  <si>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</si>
  <si>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</si>
  <si>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</si>
  <si>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</si>
  <si>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</si>
  <si>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</si>
  <si>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</si>
  <si>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</si>
  <si>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</si>
  <si>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</si>
  <si>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</si>
  <si>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</si>
  <si>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</si>
  <si>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</si>
  <si>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</si>
  <si>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</si>
  <si>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</si>
  <si>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</si>
  <si>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</si>
  <si>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</si>
  <si>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</si>
  <si>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</si>
  <si>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</si>
  <si>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</si>
  <si>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</si>
  <si>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</si>
  <si>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</si>
  <si>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</si>
  <si>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</si>
  <si>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</si>
  <si>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</si>
  <si>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</si>
  <si>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</si>
  <si>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</si>
  <si>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</si>
  <si>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</si>
  <si>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</si>
  <si>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</si>
  <si>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</si>
  <si>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</si>
  <si>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</si>
  <si>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</si>
  <si>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</si>
  <si>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</si>
  <si>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</si>
  <si>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</si>
  <si>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</si>
  <si>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</si>
  <si>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</si>
  <si>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</si>
  <si>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</si>
  <si>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</si>
  <si>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</si>
  <si>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</si>
  <si>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</si>
  <si>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</si>
  <si>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</si>
  <si>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</si>
  <si>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</si>
  <si>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</si>
  <si>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</si>
  <si>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</si>
  <si>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</si>
  <si>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</si>
  <si>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</si>
  <si>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</si>
  <si>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</si>
  <si>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</si>
  <si>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</si>
  <si>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</si>
  <si>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</si>
  <si>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</si>
  <si>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</si>
  <si>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</si>
  <si>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</si>
  <si>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</si>
  <si>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</si>
  <si>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</si>
  <si>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</si>
  <si>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</si>
  <si>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</si>
  <si>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</si>
  <si>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</si>
  <si>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</si>
  <si>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</si>
  <si>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</si>
  <si>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</si>
  <si>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</si>
  <si>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</si>
  <si>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</si>
  <si>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</si>
  <si>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</si>
  <si>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</si>
  <si>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</si>
  <si>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</si>
  <si>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</si>
  <si>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</si>
  <si>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</si>
  <si>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</si>
  <si>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</si>
  <si>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</si>
  <si>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</si>
  <si>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</si>
  <si>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</si>
  <si>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</si>
  <si>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</si>
  <si>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</si>
  <si>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</si>
  <si>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</si>
  <si>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</si>
  <si>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</si>
  <si>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</si>
  <si>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</si>
  <si>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</si>
  <si>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</si>
  <si>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</si>
  <si>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</si>
  <si>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</si>
  <si>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</si>
  <si>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</si>
  <si>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</si>
  <si>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</si>
  <si>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</si>
  <si>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</si>
  <si>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</si>
  <si>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</si>
  <si>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</si>
  <si>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</si>
  <si>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</si>
  <si>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</si>
  <si>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</si>
  <si>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</si>
  <si>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</si>
  <si>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</si>
  <si>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</si>
  <si>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</si>
  <si>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</si>
  <si>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</si>
  <si>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</si>
  <si>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</si>
  <si>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</si>
  <si>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</si>
  <si>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</si>
  <si>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</si>
  <si>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</si>
  <si>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</si>
  <si>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</si>
  <si>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</si>
  <si>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</si>
  <si>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</si>
  <si>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</si>
  <si>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</si>
  <si>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</si>
  <si>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</si>
  <si>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</si>
  <si>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</si>
  <si>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</si>
  <si>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</si>
  <si>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</si>
  <si>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</si>
  <si>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</si>
  <si>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</si>
  <si>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</si>
  <si>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</si>
  <si>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</si>
  <si>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</si>
  <si>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</si>
  <si>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</si>
  <si>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</si>
  <si>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</si>
  <si>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</si>
  <si>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</si>
  <si>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</si>
  <si>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</si>
  <si>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</si>
  <si>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</si>
  <si>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</si>
  <si>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</si>
  <si>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</si>
  <si>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</si>
  <si>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</si>
  <si>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</si>
  <si>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</si>
  <si>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</si>
  <si>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</si>
  <si>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</si>
  <si>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</si>
  <si>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</si>
  <si>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</si>
  <si>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</si>
  <si>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</si>
  <si>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</si>
  <si>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</si>
  <si>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</si>
  <si>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</si>
  <si>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</si>
  <si>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</si>
  <si>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</si>
  <si>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</si>
  <si>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</si>
  <si>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</si>
  <si>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</si>
  <si>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</si>
  <si>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</si>
  <si>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</si>
  <si>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</si>
  <si>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</si>
  <si>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</si>
  <si>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</si>
  <si>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</si>
  <si>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</si>
  <si>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</si>
  <si>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</si>
  <si>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</si>
  <si>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</si>
  <si>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</si>
  <si>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</si>
  <si>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</si>
  <si>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</si>
  <si>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</si>
  <si>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</si>
  <si>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</si>
  <si>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</si>
  <si>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</si>
  <si>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</si>
  <si>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</si>
  <si>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</si>
  <si>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</si>
  <si>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</si>
  <si>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</si>
  <si>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</si>
  <si>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</si>
  <si>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</si>
  <si>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</si>
  <si>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</si>
  <si>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</si>
  <si>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</si>
  <si>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</si>
  <si>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</si>
  <si>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</si>
  <si>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</si>
  <si>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</si>
  <si>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</si>
  <si>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</si>
  <si>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</si>
  <si>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</si>
  <si>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</si>
  <si>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</si>
  <si>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</si>
  <si>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</si>
  <si>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</si>
  <si>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</si>
  <si>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</si>
  <si>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</si>
  <si>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</si>
  <si>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</si>
  <si>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</si>
  <si>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</si>
  <si>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</si>
  <si>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</si>
  <si>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</si>
  <si>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</si>
  <si>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</si>
  <si>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</si>
  <si>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</si>
  <si>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</si>
  <si>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</si>
  <si>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</si>
  <si>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</si>
  <si>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</si>
  <si>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</si>
  <si>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</si>
  <si>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</si>
  <si>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</si>
  <si>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</si>
  <si>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07/14</t>
  </si>
  <si>
    <t>07/16</t>
  </si>
  <si>
    <t>Monroe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</si>
</sst>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0" zoomScaleNormal="11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365</v>
      </c>
      <c r="C2" s="21">
        <v>365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-65102.28+100.05+398908.03</f>
        <v>333905.80000000005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400943.73352180002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-16817.11</v>
      </c>
      <c r="G12" s="18">
        <v>16677.080000000002</v>
      </c>
      <c r="H12" s="18">
        <f>-729.82+869.84</f>
        <v>140.01999999999998</v>
      </c>
      <c r="I12" s="18"/>
      <c r="J12" s="67">
        <f>SUM(I441)</f>
        <v>0.01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>
        <v>732.35</v>
      </c>
      <c r="H14" s="18">
        <v>6074.65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f>221.29+8100</f>
        <v>8321.2900000000009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325409.98000000004</v>
      </c>
      <c r="G19" s="41">
        <f>SUM(G9:G18)</f>
        <v>17409.43</v>
      </c>
      <c r="H19" s="41">
        <f>SUM(H9:H18)</f>
        <v>6214.67</v>
      </c>
      <c r="I19" s="41">
        <f>SUM(I9:I18)</f>
        <v>0</v>
      </c>
      <c r="J19" s="41">
        <f>SUM(J9:J18)</f>
        <v>400943.74352180003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f>12717.22+2191.96</f>
        <v>14909.18</v>
      </c>
      <c r="G24" s="18"/>
      <c r="H24" s="18">
        <v>783.3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-132.15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14777.03</v>
      </c>
      <c r="G32" s="41">
        <f>SUM(G22:G31)</f>
        <v>0</v>
      </c>
      <c r="H32" s="41">
        <f>SUM(H22:H31)</f>
        <v>783.3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f>4616.79+12792.64</f>
        <v>17409.43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8100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67382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f>4561.53+1116.84-247</f>
        <v>5431.37</v>
      </c>
      <c r="I48" s="18"/>
      <c r="J48" s="13">
        <f>SUM(I459)</f>
        <v>400943.74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227050.95+8100</f>
        <v>235150.95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310632.95</v>
      </c>
      <c r="G51" s="41">
        <f>SUM(G35:G50)</f>
        <v>17409.43</v>
      </c>
      <c r="H51" s="41">
        <f>SUM(H35:H50)</f>
        <v>5431.37</v>
      </c>
      <c r="I51" s="41">
        <f>SUM(I35:I50)</f>
        <v>0</v>
      </c>
      <c r="J51" s="41">
        <f>SUM(J35:J50)</f>
        <v>400943.74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325409.98000000004</v>
      </c>
      <c r="G52" s="41">
        <f>G51+G32</f>
        <v>17409.43</v>
      </c>
      <c r="H52" s="41">
        <f>H51+H32</f>
        <v>6214.67</v>
      </c>
      <c r="I52" s="41">
        <f>I51+I32</f>
        <v>0</v>
      </c>
      <c r="J52" s="41">
        <f>J51+J32</f>
        <v>400943.74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2517322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2517322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2778.31</v>
      </c>
      <c r="G96" s="18"/>
      <c r="H96" s="18"/>
      <c r="I96" s="18"/>
      <c r="J96" s="18">
        <v>1000.64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18076.89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19593.53</v>
      </c>
      <c r="G110" s="18"/>
      <c r="H110" s="18">
        <v>1260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22371.84</v>
      </c>
      <c r="G111" s="41">
        <f>SUM(G96:G110)</f>
        <v>18076.89</v>
      </c>
      <c r="H111" s="41">
        <f>SUM(H96:H110)</f>
        <v>1260</v>
      </c>
      <c r="I111" s="41">
        <f>SUM(I96:I110)</f>
        <v>0</v>
      </c>
      <c r="J111" s="41">
        <f>SUM(J96:J110)</f>
        <v>1000.64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2539693.84</v>
      </c>
      <c r="G112" s="41">
        <f>G60+G111</f>
        <v>18076.89</v>
      </c>
      <c r="H112" s="41">
        <f>H60+H79+H94+H111</f>
        <v>1260</v>
      </c>
      <c r="I112" s="41">
        <f>I60+I111</f>
        <v>0</v>
      </c>
      <c r="J112" s="41">
        <f>J60+J111</f>
        <v>1000.64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366376.6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177961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544337.6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127304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567.23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127304</v>
      </c>
      <c r="G136" s="41">
        <f>SUM(G123:G135)</f>
        <v>567.23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671641.59999999998</v>
      </c>
      <c r="G140" s="41">
        <f>G121+SUM(G136:G137)</f>
        <v>567.23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32590.85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8114.24+21512.27+3225.5+15245.9</f>
        <v>48097.91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22341.95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17686.86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41113.5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17686.86</v>
      </c>
      <c r="G162" s="41">
        <f>SUM(G150:G161)</f>
        <v>22341.95</v>
      </c>
      <c r="H162" s="41">
        <f>SUM(H150:H161)</f>
        <v>121802.26000000001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177.83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17864.690000000002</v>
      </c>
      <c r="G169" s="41">
        <f>G147+G162+SUM(G163:G168)</f>
        <v>22341.95</v>
      </c>
      <c r="H169" s="41">
        <f>H147+H162+SUM(H163:H168)</f>
        <v>121802.26000000001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42068.94</v>
      </c>
      <c r="H179" s="18"/>
      <c r="I179" s="18"/>
      <c r="J179" s="18">
        <v>75000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42068.94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42068.94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3229200.13</v>
      </c>
      <c r="G193" s="47">
        <f>G112+G140+G169+G192</f>
        <v>83055.010000000009</v>
      </c>
      <c r="H193" s="47">
        <f>H112+H140+H169+H192</f>
        <v>123062.26000000001</v>
      </c>
      <c r="I193" s="47">
        <f>I112+I140+I169+I192</f>
        <v>0</v>
      </c>
      <c r="J193" s="47">
        <f>J112+J140+J192</f>
        <v>76000.639999999999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469380.78</v>
      </c>
      <c r="G197" s="18">
        <v>231541.73</v>
      </c>
      <c r="H197" s="18">
        <v>23125.53</v>
      </c>
      <c r="I197" s="18">
        <v>25165.81</v>
      </c>
      <c r="J197" s="18">
        <v>14793.02</v>
      </c>
      <c r="K197" s="18">
        <v>4928.6000000000004</v>
      </c>
      <c r="L197" s="19">
        <f>SUM(F197:K197)</f>
        <v>768935.47000000009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200569.95</v>
      </c>
      <c r="G198" s="18">
        <v>111558.44</v>
      </c>
      <c r="H198" s="18">
        <v>1348.2</v>
      </c>
      <c r="I198" s="18">
        <v>3643.22</v>
      </c>
      <c r="J198" s="18">
        <v>3256.31</v>
      </c>
      <c r="K198" s="18">
        <v>2471.59</v>
      </c>
      <c r="L198" s="19">
        <f>SUM(F198:K198)</f>
        <v>322847.71000000002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4685</v>
      </c>
      <c r="G200" s="18">
        <v>461.69</v>
      </c>
      <c r="H200" s="18">
        <v>1585</v>
      </c>
      <c r="I200" s="18">
        <v>533.71</v>
      </c>
      <c r="J200" s="18">
        <v>1665.07</v>
      </c>
      <c r="K200" s="18">
        <v>825</v>
      </c>
      <c r="L200" s="19">
        <f>SUM(F200:K200)</f>
        <v>9755.4699999999993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48120.27</v>
      </c>
      <c r="G202" s="18">
        <v>14565.9</v>
      </c>
      <c r="H202" s="18">
        <v>77347.77</v>
      </c>
      <c r="I202" s="18">
        <v>729.58</v>
      </c>
      <c r="J202" s="18">
        <v>77.95</v>
      </c>
      <c r="K202" s="18">
        <v>1908.12</v>
      </c>
      <c r="L202" s="19">
        <f t="shared" ref="L202:L208" si="0">SUM(F202:K202)</f>
        <v>142749.59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35973.120000000003</v>
      </c>
      <c r="G203" s="18">
        <v>30760.97</v>
      </c>
      <c r="H203" s="18">
        <v>2431.1</v>
      </c>
      <c r="I203" s="18">
        <v>2209.7199999999998</v>
      </c>
      <c r="J203" s="18"/>
      <c r="K203" s="18">
        <v>150</v>
      </c>
      <c r="L203" s="19">
        <f t="shared" si="0"/>
        <v>71524.91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24894.12</v>
      </c>
      <c r="G204" s="18">
        <v>6242.17</v>
      </c>
      <c r="H204" s="18">
        <v>91357.92</v>
      </c>
      <c r="I204" s="18">
        <v>1127.1500000000001</v>
      </c>
      <c r="J204" s="18">
        <v>193.3</v>
      </c>
      <c r="K204" s="18">
        <v>4031.55</v>
      </c>
      <c r="L204" s="19">
        <f t="shared" si="0"/>
        <v>127846.20999999999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79568+46217.44+1347.08</f>
        <v>127132.52</v>
      </c>
      <c r="G205" s="18">
        <v>37324.879999999997</v>
      </c>
      <c r="H205" s="18">
        <v>15241.69</v>
      </c>
      <c r="I205" s="18">
        <f>10877.56+175.17</f>
        <v>11052.73</v>
      </c>
      <c r="J205" s="18">
        <v>445.98</v>
      </c>
      <c r="K205" s="18">
        <v>2708.4</v>
      </c>
      <c r="L205" s="19">
        <f t="shared" si="0"/>
        <v>193906.2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51500</v>
      </c>
      <c r="G206" s="18">
        <v>19536.650000000001</v>
      </c>
      <c r="H206" s="18">
        <v>886.28</v>
      </c>
      <c r="I206" s="18">
        <v>342.59</v>
      </c>
      <c r="J206" s="18">
        <v>96.67</v>
      </c>
      <c r="K206" s="18">
        <v>285</v>
      </c>
      <c r="L206" s="19">
        <f t="shared" si="0"/>
        <v>72647.189999999988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41229.85</v>
      </c>
      <c r="G207" s="18">
        <v>13240.13</v>
      </c>
      <c r="H207" s="18">
        <v>33021.879999999997</v>
      </c>
      <c r="I207" s="18">
        <v>27489.9</v>
      </c>
      <c r="J207" s="18">
        <v>446.37</v>
      </c>
      <c r="K207" s="18">
        <v>1620</v>
      </c>
      <c r="L207" s="19">
        <f t="shared" si="0"/>
        <v>117048.12999999998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42377.72</v>
      </c>
      <c r="I208" s="18"/>
      <c r="J208" s="18"/>
      <c r="K208" s="18"/>
      <c r="L208" s="19">
        <f t="shared" si="0"/>
        <v>42377.72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1003485.61</v>
      </c>
      <c r="G211" s="41">
        <f t="shared" si="1"/>
        <v>465232.56000000011</v>
      </c>
      <c r="H211" s="41">
        <f t="shared" si="1"/>
        <v>288723.09000000003</v>
      </c>
      <c r="I211" s="41">
        <f t="shared" si="1"/>
        <v>72294.41</v>
      </c>
      <c r="J211" s="41">
        <f t="shared" si="1"/>
        <v>20974.67</v>
      </c>
      <c r="K211" s="41">
        <f t="shared" si="1"/>
        <v>18928.260000000002</v>
      </c>
      <c r="L211" s="41">
        <f t="shared" si="1"/>
        <v>1869638.5999999999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583802.72</v>
      </c>
      <c r="I233" s="18"/>
      <c r="J233" s="18"/>
      <c r="K233" s="18"/>
      <c r="L233" s="19">
        <f>SUM(F233:K233)</f>
        <v>583802.72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289139.08</v>
      </c>
      <c r="I234" s="18"/>
      <c r="J234" s="18"/>
      <c r="K234" s="18"/>
      <c r="L234" s="19">
        <f>SUM(F234:K234)</f>
        <v>289139.08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8747.9500000000007</v>
      </c>
      <c r="I235" s="18"/>
      <c r="J235" s="18"/>
      <c r="K235" s="18"/>
      <c r="L235" s="19">
        <f>SUM(F235:K235)</f>
        <v>8747.9500000000007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>
        <v>3462.21</v>
      </c>
      <c r="I238" s="18"/>
      <c r="J238" s="18"/>
      <c r="K238" s="18"/>
      <c r="L238" s="19">
        <f t="shared" ref="L238:L244" si="4">SUM(F238:K238)</f>
        <v>3462.21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45862.18</v>
      </c>
      <c r="I244" s="18"/>
      <c r="J244" s="18"/>
      <c r="K244" s="18"/>
      <c r="L244" s="19">
        <f t="shared" si="4"/>
        <v>45862.18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931014.14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931014.14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f>57030.8</f>
        <v>57030.8</v>
      </c>
      <c r="I255" s="18"/>
      <c r="J255" s="18"/>
      <c r="K255" s="18"/>
      <c r="L255" s="19">
        <f t="shared" si="6"/>
        <v>57030.8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57030.8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57030.8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1003485.61</v>
      </c>
      <c r="G257" s="41">
        <f t="shared" si="8"/>
        <v>465232.56000000011</v>
      </c>
      <c r="H257" s="41">
        <f t="shared" si="8"/>
        <v>1276768.03</v>
      </c>
      <c r="I257" s="41">
        <f t="shared" si="8"/>
        <v>72294.41</v>
      </c>
      <c r="J257" s="41">
        <f t="shared" si="8"/>
        <v>20974.67</v>
      </c>
      <c r="K257" s="41">
        <f t="shared" si="8"/>
        <v>18928.260000000002</v>
      </c>
      <c r="L257" s="41">
        <f t="shared" si="8"/>
        <v>2857683.5399999996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38400</v>
      </c>
      <c r="L260" s="19">
        <f>SUM(F260:K260)</f>
        <v>38400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808.15</v>
      </c>
      <c r="L261" s="19">
        <f>SUM(F261:K261)</f>
        <v>808.15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42068.94</v>
      </c>
      <c r="L263" s="19">
        <f>SUM(F263:K263)</f>
        <v>42068.94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f>75000</f>
        <v>75000</v>
      </c>
      <c r="L266" s="19">
        <f t="shared" si="9"/>
        <v>75000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156277.09</v>
      </c>
      <c r="L270" s="41">
        <f t="shared" si="9"/>
        <v>156277.09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1003485.61</v>
      </c>
      <c r="G271" s="42">
        <f t="shared" si="11"/>
        <v>465232.56000000011</v>
      </c>
      <c r="H271" s="42">
        <f t="shared" si="11"/>
        <v>1276768.03</v>
      </c>
      <c r="I271" s="42">
        <f t="shared" si="11"/>
        <v>72294.41</v>
      </c>
      <c r="J271" s="42">
        <f t="shared" si="11"/>
        <v>20974.67</v>
      </c>
      <c r="K271" s="42">
        <f t="shared" si="11"/>
        <v>175205.35</v>
      </c>
      <c r="L271" s="42">
        <f t="shared" si="11"/>
        <v>3013960.6299999994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22751.53</v>
      </c>
      <c r="G276" s="18">
        <f>151.69+1124.57+461.38+156.72+618.25</f>
        <v>2512.6099999999997</v>
      </c>
      <c r="H276" s="18">
        <v>355.03</v>
      </c>
      <c r="I276" s="18">
        <v>4669.93</v>
      </c>
      <c r="J276" s="18">
        <v>3015.27</v>
      </c>
      <c r="K276" s="18"/>
      <c r="L276" s="19">
        <f>SUM(F276:K276)</f>
        <v>33304.369999999995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18029.2</v>
      </c>
      <c r="G277" s="18">
        <f>96.24+1379.23+747.67</f>
        <v>2223.14</v>
      </c>
      <c r="H277" s="18">
        <v>900</v>
      </c>
      <c r="I277" s="18">
        <v>359.93</v>
      </c>
      <c r="J277" s="18"/>
      <c r="K277" s="18"/>
      <c r="L277" s="19">
        <f>SUM(F277:K277)</f>
        <v>21512.27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v>300</v>
      </c>
      <c r="I281" s="18">
        <v>280.55</v>
      </c>
      <c r="J281" s="18"/>
      <c r="K281" s="18"/>
      <c r="L281" s="19">
        <f t="shared" ref="L281:L287" si="12">SUM(F281:K281)</f>
        <v>580.54999999999995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>
        <v>16338</v>
      </c>
      <c r="H282" s="18">
        <f>1279.01+96.77+1042.5+3480.76</f>
        <v>5899.04</v>
      </c>
      <c r="I282" s="18"/>
      <c r="J282" s="18"/>
      <c r="K282" s="18"/>
      <c r="L282" s="19">
        <f t="shared" si="12"/>
        <v>22237.040000000001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40780.729999999996</v>
      </c>
      <c r="G290" s="42">
        <f t="shared" si="13"/>
        <v>21073.75</v>
      </c>
      <c r="H290" s="42">
        <f t="shared" si="13"/>
        <v>7454.07</v>
      </c>
      <c r="I290" s="42">
        <f t="shared" si="13"/>
        <v>5310.4100000000008</v>
      </c>
      <c r="J290" s="42">
        <f t="shared" si="13"/>
        <v>3015.27</v>
      </c>
      <c r="K290" s="42">
        <f t="shared" si="13"/>
        <v>0</v>
      </c>
      <c r="L290" s="41">
        <f t="shared" si="13"/>
        <v>77634.23000000001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>
        <v>41113.5</v>
      </c>
      <c r="I336" s="18"/>
      <c r="J336" s="18"/>
      <c r="K336" s="18"/>
      <c r="L336" s="19">
        <f t="shared" si="18"/>
        <v>41113.5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41113.5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41113.5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40780.729999999996</v>
      </c>
      <c r="G338" s="41">
        <f t="shared" si="20"/>
        <v>21073.75</v>
      </c>
      <c r="H338" s="41">
        <f t="shared" si="20"/>
        <v>48567.57</v>
      </c>
      <c r="I338" s="41">
        <f t="shared" si="20"/>
        <v>5310.4100000000008</v>
      </c>
      <c r="J338" s="41">
        <f t="shared" si="20"/>
        <v>3015.27</v>
      </c>
      <c r="K338" s="41">
        <f t="shared" si="20"/>
        <v>0</v>
      </c>
      <c r="L338" s="41">
        <f t="shared" si="20"/>
        <v>118747.73000000001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40780.729999999996</v>
      </c>
      <c r="G352" s="41">
        <f>G338</f>
        <v>21073.75</v>
      </c>
      <c r="H352" s="41">
        <f>H338</f>
        <v>48567.57</v>
      </c>
      <c r="I352" s="41">
        <f>I338</f>
        <v>5310.4100000000008</v>
      </c>
      <c r="J352" s="41">
        <f>J338</f>
        <v>3015.27</v>
      </c>
      <c r="K352" s="47">
        <f>K338+K351</f>
        <v>0</v>
      </c>
      <c r="L352" s="41">
        <f>L338+L351</f>
        <v>118747.73000000001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30022.97</v>
      </c>
      <c r="G358" s="18">
        <v>15173.47</v>
      </c>
      <c r="H358" s="18">
        <v>1455.32</v>
      </c>
      <c r="I358" s="18">
        <v>21728.26</v>
      </c>
      <c r="J358" s="18">
        <v>1882.35</v>
      </c>
      <c r="K358" s="18"/>
      <c r="L358" s="13">
        <f>SUM(F358:K358)</f>
        <v>70262.37000000001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30022.97</v>
      </c>
      <c r="G362" s="47">
        <f t="shared" si="22"/>
        <v>15173.47</v>
      </c>
      <c r="H362" s="47">
        <f t="shared" si="22"/>
        <v>1455.32</v>
      </c>
      <c r="I362" s="47">
        <f t="shared" si="22"/>
        <v>21728.26</v>
      </c>
      <c r="J362" s="47">
        <f t="shared" si="22"/>
        <v>1882.35</v>
      </c>
      <c r="K362" s="47">
        <f t="shared" si="22"/>
        <v>0</v>
      </c>
      <c r="L362" s="47">
        <f t="shared" si="22"/>
        <v>70262.37000000001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19732.900000000001</v>
      </c>
      <c r="G367" s="18"/>
      <c r="H367" s="18"/>
      <c r="I367" s="56">
        <f>SUM(F367:H367)</f>
        <v>19732.900000000001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1995.36</v>
      </c>
      <c r="G368" s="63"/>
      <c r="H368" s="63"/>
      <c r="I368" s="56">
        <f>SUM(F368:H368)</f>
        <v>1995.36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21728.260000000002</v>
      </c>
      <c r="G369" s="47">
        <f>SUM(G367:G368)</f>
        <v>0</v>
      </c>
      <c r="H369" s="47">
        <f>SUM(H367:H368)</f>
        <v>0</v>
      </c>
      <c r="I369" s="47">
        <f>SUM(I367:I368)</f>
        <v>21728.260000000002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>
        <f>15000+15000+5000</f>
        <v>35000</v>
      </c>
      <c r="H389" s="18">
        <f>179.39+97.56+20.75+1</f>
        <v>298.7</v>
      </c>
      <c r="I389" s="18"/>
      <c r="J389" s="24" t="s">
        <v>288</v>
      </c>
      <c r="K389" s="24" t="s">
        <v>288</v>
      </c>
      <c r="L389" s="56">
        <f t="shared" si="25"/>
        <v>35298.699999999997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>
        <v>20000</v>
      </c>
      <c r="H392" s="18">
        <v>84.22</v>
      </c>
      <c r="I392" s="18"/>
      <c r="J392" s="24" t="s">
        <v>288</v>
      </c>
      <c r="K392" s="24" t="s">
        <v>288</v>
      </c>
      <c r="L392" s="56">
        <f t="shared" si="25"/>
        <v>20084.22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55000</v>
      </c>
      <c r="H393" s="139">
        <f>SUM(H387:H392)</f>
        <v>382.91999999999996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55382.92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15000</v>
      </c>
      <c r="H397" s="18">
        <v>404</v>
      </c>
      <c r="I397" s="18"/>
      <c r="J397" s="24" t="s">
        <v>288</v>
      </c>
      <c r="K397" s="24" t="s">
        <v>288</v>
      </c>
      <c r="L397" s="56">
        <f t="shared" si="26"/>
        <v>15404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>
        <v>5000</v>
      </c>
      <c r="H398" s="18">
        <v>213.72</v>
      </c>
      <c r="I398" s="18"/>
      <c r="J398" s="24" t="s">
        <v>288</v>
      </c>
      <c r="K398" s="24" t="s">
        <v>288</v>
      </c>
      <c r="L398" s="56">
        <f t="shared" si="26"/>
        <v>5213.72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617.72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20617.72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1000.64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76000.639999999999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>
        <v>19555</v>
      </c>
      <c r="I415" s="18"/>
      <c r="J415" s="18"/>
      <c r="K415" s="18"/>
      <c r="L415" s="56">
        <f t="shared" si="27"/>
        <v>19555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19555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19555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19555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19555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f>72934.7+40157.2+5513.99+453.8035218+35218-100</f>
        <v>154177.69352179999</v>
      </c>
      <c r="G440" s="18">
        <f>85999.19+168766.85-8000</f>
        <v>246766.04</v>
      </c>
      <c r="H440" s="18"/>
      <c r="I440" s="56">
        <f t="shared" si="33"/>
        <v>400943.73352180002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>
        <v>0.01</v>
      </c>
      <c r="G441" s="18"/>
      <c r="H441" s="18"/>
      <c r="I441" s="56">
        <f t="shared" si="33"/>
        <v>0.01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154177.70352179999</v>
      </c>
      <c r="G446" s="13">
        <f>SUM(G439:G445)</f>
        <v>246766.04</v>
      </c>
      <c r="H446" s="13">
        <f>SUM(H439:H445)</f>
        <v>0</v>
      </c>
      <c r="I446" s="13">
        <f>SUM(I439:I445)</f>
        <v>400943.74352180003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f>103316+15743.7+15033.78+20184.22-100</f>
        <v>154177.70000000001</v>
      </c>
      <c r="G459" s="18">
        <f>80785.47+5213.72+145362.85+23404-8000</f>
        <v>246766.04</v>
      </c>
      <c r="H459" s="18"/>
      <c r="I459" s="56">
        <f t="shared" si="34"/>
        <v>400943.74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154177.70000000001</v>
      </c>
      <c r="G460" s="83">
        <f>SUM(G454:G459)</f>
        <v>246766.04</v>
      </c>
      <c r="H460" s="83">
        <f>SUM(H454:H459)</f>
        <v>0</v>
      </c>
      <c r="I460" s="83">
        <f>SUM(I454:I459)</f>
        <v>400943.74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154177.70000000001</v>
      </c>
      <c r="G461" s="42">
        <f>G452+G460</f>
        <v>246766.04</v>
      </c>
      <c r="H461" s="42">
        <f>H452+H460</f>
        <v>0</v>
      </c>
      <c r="I461" s="42">
        <f>I452+I460</f>
        <v>400943.74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95393.45</v>
      </c>
      <c r="G465" s="18">
        <v>4616.79</v>
      </c>
      <c r="H465" s="18">
        <v>1116.8399999999999</v>
      </c>
      <c r="I465" s="18"/>
      <c r="J465" s="18">
        <v>344498.1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3229200.13</v>
      </c>
      <c r="G468" s="18">
        <v>83055.009999999995</v>
      </c>
      <c r="H468" s="18">
        <v>123062.26</v>
      </c>
      <c r="I468" s="18"/>
      <c r="J468" s="18">
        <v>76000.639999999999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3229200.13</v>
      </c>
      <c r="G470" s="53">
        <f>SUM(G468:G469)</f>
        <v>83055.009999999995</v>
      </c>
      <c r="H470" s="53">
        <f>SUM(H468:H469)</f>
        <v>123062.26</v>
      </c>
      <c r="I470" s="53">
        <f>SUM(I468:I469)</f>
        <v>0</v>
      </c>
      <c r="J470" s="53">
        <f>SUM(J468:J469)</f>
        <v>76000.639999999999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3022060.63-8100</f>
        <v>3013960.63</v>
      </c>
      <c r="G472" s="18">
        <v>70262.37</v>
      </c>
      <c r="H472" s="18">
        <v>118747.73</v>
      </c>
      <c r="I472" s="18"/>
      <c r="J472" s="18">
        <v>19555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3013960.63</v>
      </c>
      <c r="G474" s="53">
        <f>SUM(G472:G473)</f>
        <v>70262.37</v>
      </c>
      <c r="H474" s="53">
        <f>SUM(H472:H473)</f>
        <v>118747.73</v>
      </c>
      <c r="I474" s="53">
        <f>SUM(I472:I473)</f>
        <v>0</v>
      </c>
      <c r="J474" s="53">
        <f>SUM(J472:J473)</f>
        <v>19555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310632.95000000019</v>
      </c>
      <c r="G476" s="53">
        <f>(G465+G470)- G474</f>
        <v>17409.429999999993</v>
      </c>
      <c r="H476" s="53">
        <f>(H465+H470)- H474</f>
        <v>5431.3699999999953</v>
      </c>
      <c r="I476" s="53">
        <f>(I465+I470)- I474</f>
        <v>0</v>
      </c>
      <c r="J476" s="53">
        <f>(J465+J470)- J474</f>
        <v>400943.74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76800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2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38400</v>
      </c>
      <c r="G495" s="18"/>
      <c r="H495" s="18"/>
      <c r="I495" s="18"/>
      <c r="J495" s="18"/>
      <c r="K495" s="53">
        <f>SUM(F495:J495)</f>
        <v>38400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808.15</v>
      </c>
      <c r="G496" s="18"/>
      <c r="H496" s="18"/>
      <c r="I496" s="18"/>
      <c r="J496" s="18"/>
      <c r="K496" s="53">
        <f t="shared" ref="K496:K503" si="35">SUM(F496:J496)</f>
        <v>808.15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39208.15</v>
      </c>
      <c r="G497" s="18"/>
      <c r="H497" s="18"/>
      <c r="I497" s="18"/>
      <c r="J497" s="18"/>
      <c r="K497" s="53">
        <f t="shared" si="35"/>
        <v>39208.15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200569.95+18029.2</f>
        <v>218599.15000000002</v>
      </c>
      <c r="G521" s="18">
        <f>111558.44+2223.14</f>
        <v>113781.58</v>
      </c>
      <c r="H521" s="18">
        <f>900+1348.2</f>
        <v>2248.1999999999998</v>
      </c>
      <c r="I521" s="18">
        <f>3643.22+359.93</f>
        <v>4003.1499999999996</v>
      </c>
      <c r="J521" s="18">
        <v>3256.31</v>
      </c>
      <c r="K521" s="18">
        <v>2471.59</v>
      </c>
      <c r="L521" s="88">
        <f>SUM(F521:K521)</f>
        <v>344359.9800000001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f>5807.2+300+213131.2+69900.68</f>
        <v>289139.08</v>
      </c>
      <c r="I523" s="18"/>
      <c r="J523" s="18"/>
      <c r="K523" s="18"/>
      <c r="L523" s="88">
        <f>SUM(F523:K523)</f>
        <v>289139.08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218599.15000000002</v>
      </c>
      <c r="G524" s="108">
        <f t="shared" ref="G524:L524" si="36">SUM(G521:G523)</f>
        <v>113781.58</v>
      </c>
      <c r="H524" s="108">
        <f t="shared" si="36"/>
        <v>291387.28000000003</v>
      </c>
      <c r="I524" s="108">
        <f t="shared" si="36"/>
        <v>4003.1499999999996</v>
      </c>
      <c r="J524" s="108">
        <f t="shared" si="36"/>
        <v>3256.31</v>
      </c>
      <c r="K524" s="108">
        <f t="shared" si="36"/>
        <v>2471.59</v>
      </c>
      <c r="L524" s="89">
        <f t="shared" si="36"/>
        <v>633499.06000000006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74204.289999999994</v>
      </c>
      <c r="I526" s="18"/>
      <c r="J526" s="18"/>
      <c r="K526" s="18"/>
      <c r="L526" s="88">
        <f>SUM(F526:K526)</f>
        <v>74204.289999999994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>
        <v>3462.21</v>
      </c>
      <c r="I527" s="18"/>
      <c r="J527" s="18"/>
      <c r="K527" s="18"/>
      <c r="L527" s="88">
        <f>SUM(F527:K527)</f>
        <v>3462.21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77666.5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77666.5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218599.15000000002</v>
      </c>
      <c r="G545" s="89">
        <f t="shared" ref="G545:L545" si="41">G524+G529+G534+G539+G544</f>
        <v>113781.58</v>
      </c>
      <c r="H545" s="89">
        <f t="shared" si="41"/>
        <v>369053.78</v>
      </c>
      <c r="I545" s="89">
        <f t="shared" si="41"/>
        <v>4003.1499999999996</v>
      </c>
      <c r="J545" s="89">
        <f t="shared" si="41"/>
        <v>3256.31</v>
      </c>
      <c r="K545" s="89">
        <f t="shared" si="41"/>
        <v>2471.59</v>
      </c>
      <c r="L545" s="89">
        <f t="shared" si="41"/>
        <v>711165.56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344359.9800000001</v>
      </c>
      <c r="G549" s="87">
        <f>L526</f>
        <v>74204.289999999994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418564.27000000008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3462.21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3462.21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289139.08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289139.08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633499.06000000006</v>
      </c>
      <c r="G552" s="89">
        <f t="shared" si="42"/>
        <v>77666.5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711165.56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171368</v>
      </c>
      <c r="I575" s="87">
        <f>SUM(F575:H575)</f>
        <v>171368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>
        <v>412434.72</v>
      </c>
      <c r="I576" s="87">
        <f t="shared" ref="I576:I587" si="47">SUM(F576:H576)</f>
        <v>412434.72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>
        <v>69900.679999999993</v>
      </c>
      <c r="I580" s="87">
        <f t="shared" si="47"/>
        <v>69900.679999999993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>
        <v>213131.2</v>
      </c>
      <c r="I582" s="87">
        <f t="shared" si="47"/>
        <v>213131.2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>
        <v>8747.9500000000007</v>
      </c>
      <c r="I585" s="87">
        <f t="shared" si="47"/>
        <v>8747.9500000000007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37483.22</v>
      </c>
      <c r="I591" s="18"/>
      <c r="J591" s="18">
        <v>45862.18</v>
      </c>
      <c r="K591" s="104">
        <f t="shared" ref="K591:K597" si="48">SUM(H591:J591)</f>
        <v>83345.399999999994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1417.75</v>
      </c>
      <c r="I594" s="18"/>
      <c r="J594" s="18"/>
      <c r="K594" s="104">
        <f t="shared" si="48"/>
        <v>1417.75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3476.75</v>
      </c>
      <c r="I595" s="18"/>
      <c r="J595" s="18"/>
      <c r="K595" s="104">
        <f t="shared" si="48"/>
        <v>3476.75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42377.72</v>
      </c>
      <c r="I598" s="108">
        <f>SUM(I591:I597)</f>
        <v>0</v>
      </c>
      <c r="J598" s="108">
        <f>SUM(J591:J597)</f>
        <v>45862.18</v>
      </c>
      <c r="K598" s="108">
        <f>SUM(K591:K597)</f>
        <v>88239.9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23989.94</v>
      </c>
      <c r="I604" s="18"/>
      <c r="J604" s="18"/>
      <c r="K604" s="104">
        <f>SUM(H604:J604)</f>
        <v>23989.94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23989.94</v>
      </c>
      <c r="I605" s="108">
        <f>SUM(I602:I604)</f>
        <v>0</v>
      </c>
      <c r="J605" s="108">
        <f>SUM(J602:J604)</f>
        <v>0</v>
      </c>
      <c r="K605" s="108">
        <f>SUM(K602:K604)</f>
        <v>23989.94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325409.98000000004</v>
      </c>
      <c r="H617" s="109">
        <f>SUM(F52)</f>
        <v>325409.98000000004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17409.43</v>
      </c>
      <c r="H618" s="109">
        <f>SUM(G52)</f>
        <v>17409.43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6214.67</v>
      </c>
      <c r="H619" s="109">
        <f>SUM(H52)</f>
        <v>6214.67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400943.74352180003</v>
      </c>
      <c r="H621" s="109">
        <f>SUM(J52)</f>
        <v>400943.74</v>
      </c>
      <c r="I621" s="121" t="s">
        <v>894</v>
      </c>
      <c r="J621" s="109">
        <f>G621-H621</f>
        <v>3.5218000411987305E-3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310632.95</v>
      </c>
      <c r="H622" s="109">
        <f>F476</f>
        <v>310632.95000000019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17409.43</v>
      </c>
      <c r="H623" s="109">
        <f>G476</f>
        <v>17409.429999999993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5431.37</v>
      </c>
      <c r="H624" s="109">
        <f>H476</f>
        <v>5431.3699999999953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400943.74</v>
      </c>
      <c r="H626" s="109">
        <f>J476</f>
        <v>400943.74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3229200.13</v>
      </c>
      <c r="H627" s="104">
        <f>SUM(F468)</f>
        <v>3229200.13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83055.010000000009</v>
      </c>
      <c r="H628" s="104">
        <f>SUM(G468)</f>
        <v>83055.009999999995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123062.26000000001</v>
      </c>
      <c r="H629" s="104">
        <f>SUM(H468)</f>
        <v>123062.26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76000.639999999999</v>
      </c>
      <c r="H631" s="104">
        <f>SUM(J468)</f>
        <v>76000.639999999999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3013960.6299999994</v>
      </c>
      <c r="H632" s="104">
        <f>SUM(F472)</f>
        <v>3013960.63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118747.73000000001</v>
      </c>
      <c r="H633" s="104">
        <f>SUM(H472)</f>
        <v>118747.73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21728.26</v>
      </c>
      <c r="H634" s="104">
        <f>I369</f>
        <v>21728.260000000002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70262.37000000001</v>
      </c>
      <c r="H635" s="104">
        <f>SUM(G472)</f>
        <v>70262.37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76000.639999999999</v>
      </c>
      <c r="H637" s="164">
        <f>SUM(J468)</f>
        <v>76000.639999999999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19555</v>
      </c>
      <c r="H638" s="164">
        <f>SUM(J472)</f>
        <v>19555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154177.70352179999</v>
      </c>
      <c r="H639" s="104">
        <f>SUM(F461)</f>
        <v>154177.70000000001</v>
      </c>
      <c r="I639" s="140" t="s">
        <v>856</v>
      </c>
      <c r="J639" s="109">
        <f t="shared" si="50"/>
        <v>3.5217999829910696E-3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246766.04</v>
      </c>
      <c r="H640" s="104">
        <f>SUM(G461)</f>
        <v>246766.04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400943.74352180003</v>
      </c>
      <c r="H642" s="104">
        <f>SUM(I461)</f>
        <v>400943.74</v>
      </c>
      <c r="I642" s="140" t="s">
        <v>859</v>
      </c>
      <c r="J642" s="109">
        <f t="shared" si="50"/>
        <v>3.5218000411987305E-3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1000.64</v>
      </c>
      <c r="H644" s="104">
        <f>H408</f>
        <v>1000.64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75000</v>
      </c>
      <c r="H645" s="104">
        <f>G408</f>
        <v>75000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76000.639999999999</v>
      </c>
      <c r="H646" s="104">
        <f>L408</f>
        <v>76000.639999999999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88239.9</v>
      </c>
      <c r="H647" s="104">
        <f>L208+L226+L244</f>
        <v>88239.9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23989.94</v>
      </c>
      <c r="H648" s="104">
        <f>(J257+J338)-(J255+J336)</f>
        <v>23989.94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42377.72</v>
      </c>
      <c r="H649" s="104">
        <f>H598</f>
        <v>42377.72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45862.18</v>
      </c>
      <c r="H651" s="104">
        <f>J598</f>
        <v>45862.18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42068.94</v>
      </c>
      <c r="H652" s="104">
        <f>K263+K345</f>
        <v>42068.94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75000</v>
      </c>
      <c r="H655" s="104">
        <f>K266+K347</f>
        <v>75000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1.0565398260951042E-2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2017535.2</v>
      </c>
      <c r="G660" s="19">
        <f>(L229+L309+L359)</f>
        <v>0</v>
      </c>
      <c r="H660" s="19">
        <f>(L247+L328+L360)</f>
        <v>931014.14</v>
      </c>
      <c r="I660" s="19">
        <f>SUM(F660:H660)</f>
        <v>2948549.34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18076.89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18076.89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42377.72</v>
      </c>
      <c r="G662" s="19">
        <f>(L226+L306)-(J226+J306)</f>
        <v>0</v>
      </c>
      <c r="H662" s="19">
        <f>(L244+L325)-(J244+J325)</f>
        <v>45862.18</v>
      </c>
      <c r="I662" s="19">
        <f>SUM(F662:H662)</f>
        <v>88239.9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23989.94</v>
      </c>
      <c r="G663" s="199">
        <f>SUM(G575:G587)+SUM(I602:I604)+L612</f>
        <v>0</v>
      </c>
      <c r="H663" s="199">
        <f>SUM(H575:H587)+SUM(J602:J604)+L613</f>
        <v>875582.54999999981</v>
      </c>
      <c r="I663" s="19">
        <f>SUM(F663:H663)</f>
        <v>899572.48999999976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1933090.65</v>
      </c>
      <c r="G664" s="19">
        <f>G660-SUM(G661:G663)</f>
        <v>0</v>
      </c>
      <c r="H664" s="19">
        <f>H660-SUM(H661:H663)</f>
        <v>9569.410000000149</v>
      </c>
      <c r="I664" s="19">
        <f>I660-SUM(I661:I663)</f>
        <v>1942660.06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79.930000000000007</v>
      </c>
      <c r="G665" s="248"/>
      <c r="H665" s="248"/>
      <c r="I665" s="19">
        <f>SUM(F665:H665)</f>
        <v>79.930000000000007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24184.79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24304.52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-9569.41</v>
      </c>
      <c r="I669" s="19">
        <f>SUM(F669:H669)</f>
        <v>-9569.41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24184.79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24184.79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Monroe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492132.31000000006</v>
      </c>
      <c r="C9" s="229">
        <f>'DOE25'!G197+'DOE25'!G215+'DOE25'!G233+'DOE25'!G276+'DOE25'!G295+'DOE25'!G314</f>
        <v>234054.34</v>
      </c>
    </row>
    <row r="10" spans="1:3" x14ac:dyDescent="0.2">
      <c r="A10" t="s">
        <v>778</v>
      </c>
      <c r="B10" s="240">
        <v>476351.22</v>
      </c>
      <c r="C10" s="240">
        <v>232847.09</v>
      </c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>
        <f>14676.09+1105</f>
        <v>15781.09</v>
      </c>
      <c r="C12" s="240">
        <v>1207.25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492132.31</v>
      </c>
      <c r="C13" s="231">
        <f>SUM(C10:C12)</f>
        <v>234054.34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218599.15000000002</v>
      </c>
      <c r="C18" s="229">
        <f>'DOE25'!G198+'DOE25'!G216+'DOE25'!G234+'DOE25'!G277+'DOE25'!G296+'DOE25'!G315</f>
        <v>113781.58</v>
      </c>
    </row>
    <row r="19" spans="1:3" x14ac:dyDescent="0.2">
      <c r="A19" t="s">
        <v>778</v>
      </c>
      <c r="B19" s="240">
        <f>85053.75+1854.5</f>
        <v>86908.25</v>
      </c>
      <c r="C19" s="240">
        <f>13583.6+799+153.98+249.28+455.18+11585.82+2274.24+5756.05</f>
        <v>34857.15</v>
      </c>
    </row>
    <row r="20" spans="1:3" x14ac:dyDescent="0.2">
      <c r="A20" t="s">
        <v>779</v>
      </c>
      <c r="B20" s="240">
        <f>107192.11+2146.24+18029.2</f>
        <v>127367.55</v>
      </c>
      <c r="C20" s="240">
        <v>78593.69</v>
      </c>
    </row>
    <row r="21" spans="1:3" x14ac:dyDescent="0.2">
      <c r="A21" t="s">
        <v>780</v>
      </c>
      <c r="B21" s="240">
        <v>4323.3500000000004</v>
      </c>
      <c r="C21" s="240">
        <v>330.74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218599.15</v>
      </c>
      <c r="C22" s="231">
        <f>SUM(C19:C21)</f>
        <v>113781.58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4685</v>
      </c>
      <c r="C36" s="235">
        <f>'DOE25'!G200+'DOE25'!G218+'DOE25'!G236+'DOE25'!G279+'DOE25'!G298+'DOE25'!G317</f>
        <v>461.69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4685</v>
      </c>
      <c r="C39" s="240">
        <v>461.69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4685</v>
      </c>
      <c r="C40" s="231">
        <f>SUM(C37:C39)</f>
        <v>461.69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1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Monroe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1983228.4000000001</v>
      </c>
      <c r="D5" s="20">
        <f>SUM('DOE25'!L197:L200)+SUM('DOE25'!L215:L218)+SUM('DOE25'!L233:L236)-F5-G5</f>
        <v>1955288.8100000003</v>
      </c>
      <c r="E5" s="243"/>
      <c r="F5" s="255">
        <f>SUM('DOE25'!J197:J200)+SUM('DOE25'!J215:J218)+SUM('DOE25'!J233:J236)</f>
        <v>19714.400000000001</v>
      </c>
      <c r="G5" s="53">
        <f>SUM('DOE25'!K197:K200)+SUM('DOE25'!K215:K218)+SUM('DOE25'!K233:K236)</f>
        <v>8225.19</v>
      </c>
      <c r="H5" s="259"/>
    </row>
    <row r="6" spans="1:9" x14ac:dyDescent="0.2">
      <c r="A6" s="32">
        <v>2100</v>
      </c>
      <c r="B6" t="s">
        <v>800</v>
      </c>
      <c r="C6" s="245">
        <f t="shared" si="0"/>
        <v>146211.79999999999</v>
      </c>
      <c r="D6" s="20">
        <f>'DOE25'!L202+'DOE25'!L220+'DOE25'!L238-F6-G6</f>
        <v>144225.72999999998</v>
      </c>
      <c r="E6" s="243"/>
      <c r="F6" s="255">
        <f>'DOE25'!J202+'DOE25'!J220+'DOE25'!J238</f>
        <v>77.95</v>
      </c>
      <c r="G6" s="53">
        <f>'DOE25'!K202+'DOE25'!K220+'DOE25'!K238</f>
        <v>1908.12</v>
      </c>
      <c r="H6" s="259"/>
    </row>
    <row r="7" spans="1:9" x14ac:dyDescent="0.2">
      <c r="A7" s="32">
        <v>2200</v>
      </c>
      <c r="B7" t="s">
        <v>833</v>
      </c>
      <c r="C7" s="245">
        <f t="shared" si="0"/>
        <v>71524.91</v>
      </c>
      <c r="D7" s="20">
        <f>'DOE25'!L203+'DOE25'!L221+'DOE25'!L239-F7-G7</f>
        <v>71374.91</v>
      </c>
      <c r="E7" s="243"/>
      <c r="F7" s="255">
        <f>'DOE25'!J203+'DOE25'!J221+'DOE25'!J239</f>
        <v>0</v>
      </c>
      <c r="G7" s="53">
        <f>'DOE25'!K203+'DOE25'!K221+'DOE25'!K239</f>
        <v>150</v>
      </c>
      <c r="H7" s="259"/>
    </row>
    <row r="8" spans="1:9" x14ac:dyDescent="0.2">
      <c r="A8" s="32">
        <v>2300</v>
      </c>
      <c r="B8" t="s">
        <v>801</v>
      </c>
      <c r="C8" s="245">
        <f t="shared" si="0"/>
        <v>4224.8500000000004</v>
      </c>
      <c r="D8" s="243"/>
      <c r="E8" s="20">
        <f>'DOE25'!L204+'DOE25'!L222+'DOE25'!L240-F8-G8-D9-D11</f>
        <v>0</v>
      </c>
      <c r="F8" s="255">
        <f>'DOE25'!J204+'DOE25'!J222+'DOE25'!J240</f>
        <v>193.3</v>
      </c>
      <c r="G8" s="53">
        <f>'DOE25'!K204+'DOE25'!K222+'DOE25'!K240</f>
        <v>4031.55</v>
      </c>
      <c r="H8" s="259"/>
    </row>
    <row r="9" spans="1:9" x14ac:dyDescent="0.2">
      <c r="A9" s="32">
        <v>2310</v>
      </c>
      <c r="B9" t="s">
        <v>817</v>
      </c>
      <c r="C9" s="245">
        <f t="shared" si="0"/>
        <v>26909.05</v>
      </c>
      <c r="D9" s="244">
        <v>26909.05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7550</v>
      </c>
      <c r="D10" s="243"/>
      <c r="E10" s="244">
        <v>7550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96712.31</v>
      </c>
      <c r="D11" s="244">
        <v>96712.31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193906.2</v>
      </c>
      <c r="D12" s="20">
        <f>'DOE25'!L205+'DOE25'!L223+'DOE25'!L241-F12-G12</f>
        <v>190751.82</v>
      </c>
      <c r="E12" s="243"/>
      <c r="F12" s="255">
        <f>'DOE25'!J205+'DOE25'!J223+'DOE25'!J241</f>
        <v>445.98</v>
      </c>
      <c r="G12" s="53">
        <f>'DOE25'!K205+'DOE25'!K223+'DOE25'!K241</f>
        <v>2708.4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72647.189999999988</v>
      </c>
      <c r="D13" s="243"/>
      <c r="E13" s="20">
        <f>'DOE25'!L206+'DOE25'!L224+'DOE25'!L242-F13-G13</f>
        <v>72265.51999999999</v>
      </c>
      <c r="F13" s="255">
        <f>'DOE25'!J206+'DOE25'!J224+'DOE25'!J242</f>
        <v>96.67</v>
      </c>
      <c r="G13" s="53">
        <f>'DOE25'!K206+'DOE25'!K224+'DOE25'!K242</f>
        <v>285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117048.12999999998</v>
      </c>
      <c r="D14" s="20">
        <f>'DOE25'!L207+'DOE25'!L225+'DOE25'!L243-F14-G14</f>
        <v>114981.75999999998</v>
      </c>
      <c r="E14" s="243"/>
      <c r="F14" s="255">
        <f>'DOE25'!J207+'DOE25'!J225+'DOE25'!J243</f>
        <v>446.37</v>
      </c>
      <c r="G14" s="53">
        <f>'DOE25'!K207+'DOE25'!K225+'DOE25'!K243</f>
        <v>1620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88239.9</v>
      </c>
      <c r="D15" s="20">
        <f>'DOE25'!L208+'DOE25'!L226+'DOE25'!L244-F15-G15</f>
        <v>88239.9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98144.3</v>
      </c>
      <c r="D22" s="243"/>
      <c r="E22" s="243"/>
      <c r="F22" s="255">
        <f>'DOE25'!L255+'DOE25'!L336</f>
        <v>98144.3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39208.15</v>
      </c>
      <c r="D25" s="243"/>
      <c r="E25" s="243"/>
      <c r="F25" s="258"/>
      <c r="G25" s="256"/>
      <c r="H25" s="257">
        <f>'DOE25'!L260+'DOE25'!L261+'DOE25'!L341+'DOE25'!L342</f>
        <v>39208.15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50529.470000000008</v>
      </c>
      <c r="D29" s="20">
        <f>'DOE25'!L358+'DOE25'!L359+'DOE25'!L360-'DOE25'!I367-F29-G29</f>
        <v>48647.12000000001</v>
      </c>
      <c r="E29" s="243"/>
      <c r="F29" s="255">
        <f>'DOE25'!J358+'DOE25'!J359+'DOE25'!J360</f>
        <v>1882.35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77634.23000000001</v>
      </c>
      <c r="D31" s="20">
        <f>'DOE25'!L290+'DOE25'!L309+'DOE25'!L328+'DOE25'!L333+'DOE25'!L334+'DOE25'!L335-F31-G31</f>
        <v>74618.960000000006</v>
      </c>
      <c r="E31" s="243"/>
      <c r="F31" s="255">
        <f>'DOE25'!J290+'DOE25'!J309+'DOE25'!J328+'DOE25'!J333+'DOE25'!J334+'DOE25'!J335</f>
        <v>3015.27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2811750.3699999996</v>
      </c>
      <c r="E33" s="246">
        <f>SUM(E5:E31)</f>
        <v>79815.51999999999</v>
      </c>
      <c r="F33" s="246">
        <f>SUM(F5:F31)</f>
        <v>124016.59000000001</v>
      </c>
      <c r="G33" s="246">
        <f>SUM(G5:G31)</f>
        <v>18928.260000000002</v>
      </c>
      <c r="H33" s="246">
        <f>SUM(H5:H31)</f>
        <v>39208.15</v>
      </c>
    </row>
    <row r="35" spans="2:8" ht="12" thickBot="1" x14ac:dyDescent="0.25">
      <c r="B35" s="253" t="s">
        <v>846</v>
      </c>
      <c r="D35" s="254">
        <f>E33</f>
        <v>79815.51999999999</v>
      </c>
      <c r="E35" s="249"/>
    </row>
    <row r="36" spans="2:8" ht="12" thickTop="1" x14ac:dyDescent="0.2">
      <c r="B36" t="s">
        <v>814</v>
      </c>
      <c r="D36" s="20">
        <f>D33</f>
        <v>2811750.3699999996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66" activePane="bottomLeft" state="frozen"/>
      <selection activeCell="F46" sqref="F46"/>
      <selection pane="bottomLeft" activeCell="G96" sqref="G9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Monroe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333905.80000000005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400943.73352180002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-16817.11</v>
      </c>
      <c r="D11" s="95">
        <f>'DOE25'!G12</f>
        <v>16677.080000000002</v>
      </c>
      <c r="E11" s="95">
        <f>'DOE25'!H12</f>
        <v>140.01999999999998</v>
      </c>
      <c r="F11" s="95">
        <f>'DOE25'!I12</f>
        <v>0</v>
      </c>
      <c r="G11" s="95">
        <f>'DOE25'!J12</f>
        <v>0.01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732.35</v>
      </c>
      <c r="E13" s="95">
        <f>'DOE25'!H14</f>
        <v>6074.65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8321.2900000000009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325409.98000000004</v>
      </c>
      <c r="D18" s="41">
        <f>SUM(D8:D17)</f>
        <v>17409.43</v>
      </c>
      <c r="E18" s="41">
        <f>SUM(E8:E17)</f>
        <v>6214.67</v>
      </c>
      <c r="F18" s="41">
        <f>SUM(F8:F17)</f>
        <v>0</v>
      </c>
      <c r="G18" s="41">
        <f>SUM(G8:G17)</f>
        <v>400943.74352180003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14909.18</v>
      </c>
      <c r="D23" s="95">
        <f>'DOE25'!G24</f>
        <v>0</v>
      </c>
      <c r="E23" s="95">
        <f>'DOE25'!H24</f>
        <v>783.3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-132.15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14777.03</v>
      </c>
      <c r="D31" s="41">
        <f>SUM(D21:D30)</f>
        <v>0</v>
      </c>
      <c r="E31" s="41">
        <f>SUM(E21:E30)</f>
        <v>783.3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17409.43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8100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67382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5431.37</v>
      </c>
      <c r="F47" s="95">
        <f>'DOE25'!I48</f>
        <v>0</v>
      </c>
      <c r="G47" s="95">
        <f>'DOE25'!J48</f>
        <v>400943.74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235150.95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310632.95</v>
      </c>
      <c r="D50" s="41">
        <f>SUM(D34:D49)</f>
        <v>17409.43</v>
      </c>
      <c r="E50" s="41">
        <f>SUM(E34:E49)</f>
        <v>5431.37</v>
      </c>
      <c r="F50" s="41">
        <f>SUM(F34:F49)</f>
        <v>0</v>
      </c>
      <c r="G50" s="41">
        <f>SUM(G34:G49)</f>
        <v>400943.74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325409.98000000004</v>
      </c>
      <c r="D51" s="41">
        <f>D50+D31</f>
        <v>17409.43</v>
      </c>
      <c r="E51" s="41">
        <f>E50+E31</f>
        <v>6214.67</v>
      </c>
      <c r="F51" s="41">
        <f>F50+F31</f>
        <v>0</v>
      </c>
      <c r="G51" s="41">
        <f>G50+G31</f>
        <v>400943.74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2517322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2778.31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1000.64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18076.89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19593.53</v>
      </c>
      <c r="D61" s="95">
        <f>SUM('DOE25'!G98:G110)</f>
        <v>0</v>
      </c>
      <c r="E61" s="95">
        <f>SUM('DOE25'!H98:H110)</f>
        <v>1260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22371.84</v>
      </c>
      <c r="D62" s="130">
        <f>SUM(D57:D61)</f>
        <v>18076.89</v>
      </c>
      <c r="E62" s="130">
        <f>SUM(E57:E61)</f>
        <v>1260</v>
      </c>
      <c r="F62" s="130">
        <f>SUM(F57:F61)</f>
        <v>0</v>
      </c>
      <c r="G62" s="130">
        <f>SUM(G57:G61)</f>
        <v>1000.64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2539693.84</v>
      </c>
      <c r="D63" s="22">
        <f>D56+D62</f>
        <v>18076.89</v>
      </c>
      <c r="E63" s="22">
        <f>E56+E62</f>
        <v>1260</v>
      </c>
      <c r="F63" s="22">
        <f>F56+F62</f>
        <v>0</v>
      </c>
      <c r="G63" s="22">
        <f>G56+G62</f>
        <v>1000.64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366376.6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177961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544337.6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127304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567.23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127304</v>
      </c>
      <c r="D78" s="130">
        <f>SUM(D72:D77)</f>
        <v>567.23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671641.59999999998</v>
      </c>
      <c r="D81" s="130">
        <f>SUM(D79:D80)+D78+D70</f>
        <v>567.23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17686.86</v>
      </c>
      <c r="D88" s="95">
        <f>SUM('DOE25'!G153:G161)</f>
        <v>22341.95</v>
      </c>
      <c r="E88" s="95">
        <f>SUM('DOE25'!H153:H161)</f>
        <v>121802.26000000001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177.83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17864.690000000002</v>
      </c>
      <c r="D91" s="131">
        <f>SUM(D85:D90)</f>
        <v>22341.95</v>
      </c>
      <c r="E91" s="131">
        <f>SUM(E85:E90)</f>
        <v>121802.26000000001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42068.94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42068.94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764</v>
      </c>
      <c r="C104" s="86">
        <f>C63+C81+C91+C103</f>
        <v>3229200.13</v>
      </c>
      <c r="D104" s="86">
        <f>D63+D81+D91+D103</f>
        <v>83055.010000000009</v>
      </c>
      <c r="E104" s="86">
        <f>E63+E81+E91+E103</f>
        <v>123062.26000000001</v>
      </c>
      <c r="F104" s="86">
        <f>F63+F81+F91+F103</f>
        <v>0</v>
      </c>
      <c r="G104" s="86">
        <f>G63+G81+G103</f>
        <v>76000.639999999999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1352738.19</v>
      </c>
      <c r="D109" s="24" t="s">
        <v>288</v>
      </c>
      <c r="E109" s="95">
        <f>('DOE25'!L276)+('DOE25'!L295)+('DOE25'!L314)</f>
        <v>33304.369999999995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611986.79</v>
      </c>
      <c r="D110" s="24" t="s">
        <v>288</v>
      </c>
      <c r="E110" s="95">
        <f>('DOE25'!L277)+('DOE25'!L296)+('DOE25'!L315)</f>
        <v>21512.27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8747.9500000000007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9755.4699999999993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1983228.4</v>
      </c>
      <c r="D115" s="86">
        <f>SUM(D109:D114)</f>
        <v>0</v>
      </c>
      <c r="E115" s="86">
        <f>SUM(E109:E114)</f>
        <v>54816.639999999999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146211.79999999999</v>
      </c>
      <c r="D118" s="24" t="s">
        <v>288</v>
      </c>
      <c r="E118" s="95">
        <f>+('DOE25'!L281)+('DOE25'!L300)+('DOE25'!L319)</f>
        <v>580.54999999999995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71524.91</v>
      </c>
      <c r="D119" s="24" t="s">
        <v>288</v>
      </c>
      <c r="E119" s="95">
        <f>+('DOE25'!L282)+('DOE25'!L301)+('DOE25'!L320)</f>
        <v>22237.040000000001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127846.20999999999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193906.2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72647.189999999988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117048.12999999998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88239.9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70262.37000000001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817424.34</v>
      </c>
      <c r="D128" s="86">
        <f>SUM(D118:D127)</f>
        <v>70262.37000000001</v>
      </c>
      <c r="E128" s="86">
        <f>SUM(E118:E127)</f>
        <v>22817.59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57030.8</v>
      </c>
      <c r="D130" s="24" t="s">
        <v>288</v>
      </c>
      <c r="E130" s="129">
        <f>'DOE25'!L336</f>
        <v>41113.5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38400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808.15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42068.94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55382.92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20617.72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-1000.6399999999994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213307.89</v>
      </c>
      <c r="D144" s="141">
        <f>SUM(D130:D143)</f>
        <v>0</v>
      </c>
      <c r="E144" s="141">
        <f>SUM(E130:E143)</f>
        <v>41113.5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3013960.63</v>
      </c>
      <c r="D145" s="86">
        <f>(D115+D128+D144)</f>
        <v>70262.37000000001</v>
      </c>
      <c r="E145" s="86">
        <f>(E115+E128+E144)</f>
        <v>118747.73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07/14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07/16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76800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2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38400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38400</v>
      </c>
    </row>
    <row r="157" spans="1:9" x14ac:dyDescent="0.2">
      <c r="A157" s="22" t="s">
        <v>33</v>
      </c>
      <c r="B157" s="137">
        <f>'DOE25'!F496</f>
        <v>808.15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808.15</v>
      </c>
    </row>
    <row r="158" spans="1:9" x14ac:dyDescent="0.2">
      <c r="A158" s="22" t="s">
        <v>34</v>
      </c>
      <c r="B158" s="137">
        <f>'DOE25'!F497</f>
        <v>39208.15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39208.15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Monroe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24185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24185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1386043</v>
      </c>
      <c r="D10" s="182">
        <f>ROUND((C10/$C$28)*100,1)</f>
        <v>47.3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633499</v>
      </c>
      <c r="D11" s="182">
        <f>ROUND((C11/$C$28)*100,1)</f>
        <v>21.6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8748</v>
      </c>
      <c r="D12" s="182">
        <f>ROUND((C12/$C$28)*100,1)</f>
        <v>0.3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9755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146792</v>
      </c>
      <c r="D15" s="182">
        <f t="shared" ref="D15:D27" si="0">ROUND((C15/$C$28)*100,1)</f>
        <v>5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93762</v>
      </c>
      <c r="D16" s="182">
        <f t="shared" si="0"/>
        <v>3.2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127846</v>
      </c>
      <c r="D17" s="182">
        <f t="shared" si="0"/>
        <v>4.4000000000000004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193906</v>
      </c>
      <c r="D18" s="182">
        <f t="shared" si="0"/>
        <v>6.6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72647</v>
      </c>
      <c r="D19" s="182">
        <f t="shared" si="0"/>
        <v>2.5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117048</v>
      </c>
      <c r="D20" s="182">
        <f t="shared" si="0"/>
        <v>4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88240</v>
      </c>
      <c r="D21" s="182">
        <f t="shared" si="0"/>
        <v>3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808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52185.11</v>
      </c>
      <c r="D27" s="182">
        <f t="shared" si="0"/>
        <v>1.8</v>
      </c>
    </row>
    <row r="28" spans="1:4" x14ac:dyDescent="0.2">
      <c r="B28" s="187" t="s">
        <v>722</v>
      </c>
      <c r="C28" s="180">
        <f>SUM(C10:C27)</f>
        <v>2931279.11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98144</v>
      </c>
    </row>
    <row r="30" spans="1:4" x14ac:dyDescent="0.2">
      <c r="B30" s="187" t="s">
        <v>728</v>
      </c>
      <c r="C30" s="180">
        <f>SUM(C28:C29)</f>
        <v>3029423.11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38400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2517322</v>
      </c>
      <c r="D35" s="182">
        <f t="shared" ref="D35:D40" si="1">ROUND((C35/$C$41)*100,1)</f>
        <v>74.599999999999994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24632.479999999981</v>
      </c>
      <c r="D36" s="182">
        <f t="shared" si="1"/>
        <v>0.7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544338</v>
      </c>
      <c r="D37" s="182">
        <f t="shared" si="1"/>
        <v>16.100000000000001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127871</v>
      </c>
      <c r="D38" s="182">
        <f t="shared" si="1"/>
        <v>3.8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162009</v>
      </c>
      <c r="D39" s="182">
        <f t="shared" si="1"/>
        <v>4.8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3376172.48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Monroe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2017-11-01T13:35:51Z</cp:lastPrinted>
  <dcterms:created xsi:type="dcterms:W3CDTF">1997-12-04T19:04:30Z</dcterms:created>
  <dcterms:modified xsi:type="dcterms:W3CDTF">2017-11-29T17:45:43Z</dcterms:modified>
</cp:coreProperties>
</file>