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9" i="2" s="1"/>
  <c r="L198" i="1"/>
  <c r="C11" i="10" s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D7" i="13" s="1"/>
  <c r="C7" i="13" s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E109" i="2" s="1"/>
  <c r="E115" i="2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1" i="1" s="1"/>
  <c r="C139" i="2" s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5" i="10"/>
  <c r="C16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D18" i="2" s="1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E112" i="2"/>
  <c r="C113" i="2"/>
  <c r="E113" i="2"/>
  <c r="C114" i="2"/>
  <c r="E114" i="2"/>
  <c r="D115" i="2"/>
  <c r="F115" i="2"/>
  <c r="G115" i="2"/>
  <c r="E118" i="2"/>
  <c r="E119" i="2"/>
  <c r="E120" i="2"/>
  <c r="E121" i="2"/>
  <c r="C122" i="2"/>
  <c r="E122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I257" i="1" s="1"/>
  <c r="I271" i="1" s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J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L427" i="1" s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G461" i="1" s="1"/>
  <c r="H640" i="1" s="1"/>
  <c r="H460" i="1"/>
  <c r="I460" i="1"/>
  <c r="I461" i="1" s="1"/>
  <c r="H642" i="1" s="1"/>
  <c r="F461" i="1"/>
  <c r="H461" i="1"/>
  <c r="F470" i="1"/>
  <c r="G470" i="1"/>
  <c r="H470" i="1"/>
  <c r="I470" i="1"/>
  <c r="J470" i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1" i="1"/>
  <c r="H641" i="1"/>
  <c r="G643" i="1"/>
  <c r="H643" i="1"/>
  <c r="G644" i="1"/>
  <c r="G645" i="1"/>
  <c r="H645" i="1"/>
  <c r="H647" i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18" i="2"/>
  <c r="C26" i="10"/>
  <c r="L328" i="1"/>
  <c r="H660" i="1" s="1"/>
  <c r="L351" i="1"/>
  <c r="I662" i="1"/>
  <c r="L290" i="1"/>
  <c r="A31" i="12"/>
  <c r="D62" i="2"/>
  <c r="D63" i="2" s="1"/>
  <c r="D18" i="13"/>
  <c r="C18" i="13" s="1"/>
  <c r="D15" i="13"/>
  <c r="C15" i="13" s="1"/>
  <c r="D17" i="13"/>
  <c r="C17" i="13" s="1"/>
  <c r="D6" i="13"/>
  <c r="C6" i="13" s="1"/>
  <c r="C91" i="2"/>
  <c r="F78" i="2"/>
  <c r="F81" i="2" s="1"/>
  <c r="D31" i="2"/>
  <c r="C78" i="2"/>
  <c r="D50" i="2"/>
  <c r="G157" i="2"/>
  <c r="F18" i="2"/>
  <c r="G161" i="2"/>
  <c r="G156" i="2"/>
  <c r="E103" i="2"/>
  <c r="E31" i="2"/>
  <c r="G62" i="2"/>
  <c r="D19" i="13"/>
  <c r="C19" i="13" s="1"/>
  <c r="E13" i="13"/>
  <c r="C13" i="13" s="1"/>
  <c r="E78" i="2"/>
  <c r="E81" i="2" s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J643" i="1"/>
  <c r="I476" i="1"/>
  <c r="H625" i="1" s="1"/>
  <c r="J625" i="1" s="1"/>
  <c r="G338" i="1"/>
  <c r="G352" i="1" s="1"/>
  <c r="F169" i="1"/>
  <c r="J140" i="1"/>
  <c r="F571" i="1"/>
  <c r="I552" i="1"/>
  <c r="K550" i="1"/>
  <c r="G22" i="2"/>
  <c r="K545" i="1"/>
  <c r="J552" i="1"/>
  <c r="C29" i="10"/>
  <c r="H140" i="1"/>
  <c r="L393" i="1"/>
  <c r="F22" i="13"/>
  <c r="H25" i="13"/>
  <c r="C25" i="13" s="1"/>
  <c r="J651" i="1"/>
  <c r="H571" i="1"/>
  <c r="L560" i="1"/>
  <c r="H338" i="1"/>
  <c r="H352" i="1" s="1"/>
  <c r="F338" i="1"/>
  <c r="F352" i="1" s="1"/>
  <c r="G192" i="1"/>
  <c r="H192" i="1"/>
  <c r="E128" i="2"/>
  <c r="C35" i="10"/>
  <c r="L309" i="1"/>
  <c r="E16" i="13"/>
  <c r="J655" i="1"/>
  <c r="L570" i="1"/>
  <c r="I571" i="1"/>
  <c r="J636" i="1"/>
  <c r="G36" i="2"/>
  <c r="L565" i="1"/>
  <c r="K551" i="1"/>
  <c r="C22" i="13"/>
  <c r="C138" i="2"/>
  <c r="C16" i="13"/>
  <c r="H33" i="13"/>
  <c r="A13" i="12" l="1"/>
  <c r="E8" i="13"/>
  <c r="C8" i="13" s="1"/>
  <c r="J645" i="1"/>
  <c r="J545" i="1"/>
  <c r="L529" i="1"/>
  <c r="J476" i="1"/>
  <c r="H626" i="1" s="1"/>
  <c r="H476" i="1"/>
  <c r="H624" i="1" s="1"/>
  <c r="F476" i="1"/>
  <c r="H622" i="1" s="1"/>
  <c r="J622" i="1" s="1"/>
  <c r="C119" i="2"/>
  <c r="G649" i="1"/>
  <c r="J647" i="1"/>
  <c r="J623" i="1"/>
  <c r="G545" i="1"/>
  <c r="D5" i="13"/>
  <c r="C5" i="13" s="1"/>
  <c r="A40" i="12"/>
  <c r="I369" i="1"/>
  <c r="H634" i="1" s="1"/>
  <c r="J634" i="1"/>
  <c r="D29" i="13"/>
  <c r="C29" i="13" s="1"/>
  <c r="J649" i="1"/>
  <c r="I545" i="1"/>
  <c r="H545" i="1"/>
  <c r="K549" i="1"/>
  <c r="K552" i="1" s="1"/>
  <c r="L524" i="1"/>
  <c r="J640" i="1"/>
  <c r="I446" i="1"/>
  <c r="G642" i="1" s="1"/>
  <c r="J642" i="1" s="1"/>
  <c r="H661" i="1"/>
  <c r="H664" i="1" s="1"/>
  <c r="D127" i="2"/>
  <c r="D128" i="2" s="1"/>
  <c r="D145" i="2" s="1"/>
  <c r="G661" i="1"/>
  <c r="L362" i="1"/>
  <c r="C27" i="10" s="1"/>
  <c r="C10" i="10"/>
  <c r="C112" i="2"/>
  <c r="C123" i="2"/>
  <c r="D12" i="13"/>
  <c r="C12" i="13" s="1"/>
  <c r="C110" i="2"/>
  <c r="D14" i="13"/>
  <c r="C14" i="13" s="1"/>
  <c r="C121" i="2"/>
  <c r="C120" i="2"/>
  <c r="L211" i="1"/>
  <c r="L257" i="1" s="1"/>
  <c r="L271" i="1" s="1"/>
  <c r="G632" i="1" s="1"/>
  <c r="J632" i="1" s="1"/>
  <c r="C70" i="2"/>
  <c r="C81" i="2" s="1"/>
  <c r="C62" i="2"/>
  <c r="C63" i="2"/>
  <c r="J624" i="1"/>
  <c r="H52" i="1"/>
  <c r="H619" i="1" s="1"/>
  <c r="J619" i="1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E104" i="2"/>
  <c r="I663" i="1"/>
  <c r="E33" i="13" l="1"/>
  <c r="D35" i="13" s="1"/>
  <c r="L545" i="1"/>
  <c r="G635" i="1"/>
  <c r="J635" i="1" s="1"/>
  <c r="H646" i="1"/>
  <c r="J646" i="1" s="1"/>
  <c r="H672" i="1"/>
  <c r="C6" i="10" s="1"/>
  <c r="H667" i="1"/>
  <c r="I661" i="1"/>
  <c r="G664" i="1"/>
  <c r="G672" i="1" s="1"/>
  <c r="C5" i="10" s="1"/>
  <c r="C28" i="10"/>
  <c r="D23" i="10" s="1"/>
  <c r="C115" i="2"/>
  <c r="C128" i="2"/>
  <c r="F660" i="1"/>
  <c r="F664" i="1" s="1"/>
  <c r="F672" i="1" s="1"/>
  <c r="C4" i="10" s="1"/>
  <c r="C104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C145" i="2" l="1"/>
  <c r="G667" i="1"/>
  <c r="D26" i="10"/>
  <c r="D20" i="10"/>
  <c r="D25" i="10"/>
  <c r="D12" i="10"/>
  <c r="D27" i="10"/>
  <c r="D15" i="10"/>
  <c r="D16" i="10"/>
  <c r="D10" i="10"/>
  <c r="D17" i="10"/>
  <c r="D24" i="10"/>
  <c r="D18" i="10"/>
  <c r="C30" i="10"/>
  <c r="D19" i="10"/>
  <c r="D13" i="10"/>
  <c r="D11" i="10"/>
  <c r="D21" i="10"/>
  <c r="D22" i="10"/>
  <c r="F667" i="1"/>
  <c r="I660" i="1"/>
  <c r="I664" i="1" s="1"/>
  <c r="I672" i="1" s="1"/>
  <c r="C7" i="10" s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<sst xmlns="http://schemas.openxmlformats.org/spreadsheetml/2006/main" count="3955" uniqueCount="913">
  <si>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</si>
  <si>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</si>
  <si>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</si>
  <si>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</si>
  <si>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</si>
  <si>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</si>
  <si>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</si>
  <si>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</si>
  <si>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</si>
  <si>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</si>
  <si>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</si>
  <si>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</si>
  <si>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</si>
  <si>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</si>
  <si>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</si>
  <si>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</si>
  <si>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</si>
  <si>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</si>
  <si>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</si>
  <si>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</si>
  <si>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</si>
  <si>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</si>
  <si>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</si>
  <si>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</si>
  <si>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</si>
  <si>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</si>
  <si>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</si>
  <si>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</si>
  <si>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</si>
  <si>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</si>
  <si>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</si>
  <si>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</si>
  <si>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</si>
  <si>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</si>
  <si>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</si>
  <si>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</si>
  <si>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</si>
  <si>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</si>
  <si>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</si>
  <si>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</si>
  <si>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</si>
  <si>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</si>
  <si>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</si>
  <si>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</si>
  <si>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</si>
  <si>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</si>
  <si>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</si>
  <si>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</si>
  <si>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</si>
  <si>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</si>
  <si>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</si>
  <si>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</si>
  <si>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</si>
  <si>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</si>
  <si>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</si>
  <si>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</si>
  <si>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</si>
  <si>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</si>
  <si>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</si>
  <si>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</si>
  <si>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</si>
  <si>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</si>
  <si>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</si>
  <si>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</si>
  <si>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</si>
  <si>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</si>
  <si>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</si>
  <si>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</si>
  <si>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</si>
  <si>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</si>
  <si>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</si>
  <si>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</si>
  <si>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</si>
  <si>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</si>
  <si>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</si>
  <si>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</si>
  <si>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</si>
  <si>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</si>
  <si>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</si>
  <si>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</si>
  <si>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</si>
  <si>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</si>
  <si>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</si>
  <si>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</si>
  <si>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</si>
  <si>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</si>
  <si>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</si>
  <si>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</si>
  <si>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</si>
  <si>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</si>
  <si>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</si>
  <si>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</si>
  <si>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</si>
  <si>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</si>
  <si>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</si>
  <si>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</si>
  <si>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</si>
  <si>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</si>
  <si>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</si>
  <si>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</si>
  <si>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</si>
  <si>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</si>
  <si>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</si>
  <si>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</si>
  <si>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</si>
  <si>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</si>
  <si>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</si>
  <si>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</si>
  <si>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</si>
  <si>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</si>
  <si>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</si>
  <si>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</si>
  <si>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</si>
  <si>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</si>
  <si>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</si>
  <si>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</si>
  <si>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</si>
  <si>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</si>
  <si>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</si>
  <si>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</si>
  <si>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</si>
  <si>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</si>
  <si>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</si>
  <si>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</si>
  <si>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</si>
  <si>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</si>
  <si>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</si>
  <si>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</si>
  <si>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</si>
  <si>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</si>
  <si>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</si>
  <si>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</si>
  <si>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</si>
  <si>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</si>
  <si>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</si>
  <si>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</si>
  <si>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</si>
  <si>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</si>
  <si>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</si>
  <si>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</si>
  <si>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</si>
  <si>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</si>
  <si>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</si>
  <si>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</si>
  <si>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</si>
  <si>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</si>
  <si>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</si>
  <si>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</si>
  <si>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</si>
  <si>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</si>
  <si>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</si>
  <si>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</si>
  <si>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</si>
  <si>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</si>
  <si>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</si>
  <si>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</si>
  <si>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</si>
  <si>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</si>
  <si>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</si>
  <si>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</si>
  <si>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</si>
  <si>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</si>
  <si>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</si>
  <si>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</si>
  <si>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</si>
  <si>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</si>
  <si>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</si>
  <si>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</si>
  <si>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</si>
  <si>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</si>
  <si>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</si>
  <si>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</si>
  <si>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</si>
  <si>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</si>
  <si>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</si>
  <si>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</si>
  <si>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</si>
  <si>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</si>
  <si>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</si>
  <si>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</si>
  <si>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</si>
  <si>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</si>
  <si>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</si>
  <si>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</si>
  <si>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</si>
  <si>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</si>
  <si>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</si>
  <si>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</si>
  <si>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</si>
  <si>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</si>
  <si>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</si>
  <si>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</si>
  <si>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</si>
  <si>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</si>
  <si>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</si>
  <si>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</si>
  <si>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</si>
  <si>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</si>
  <si>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</si>
  <si>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</si>
  <si>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</si>
  <si>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</si>
  <si>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</si>
  <si>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</si>
  <si>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</si>
  <si>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</si>
  <si>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</si>
  <si>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</si>
  <si>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</si>
  <si>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</si>
  <si>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</si>
  <si>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</si>
  <si>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</si>
  <si>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</si>
  <si>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</si>
  <si>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</si>
  <si>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</si>
  <si>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</si>
  <si>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</si>
  <si>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</si>
  <si>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</si>
  <si>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</si>
  <si>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</si>
  <si>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</si>
  <si>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</si>
  <si>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</si>
  <si>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</si>
  <si>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</si>
  <si>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</si>
  <si>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</si>
  <si>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</si>
  <si>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</si>
  <si>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</si>
  <si>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</si>
  <si>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</si>
  <si>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</si>
  <si>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</si>
  <si>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</si>
  <si>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</si>
  <si>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</si>
  <si>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</si>
  <si>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</si>
  <si>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</si>
  <si>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</si>
  <si>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</si>
  <si>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</si>
  <si>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</si>
  <si>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</si>
  <si>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</si>
  <si>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</si>
  <si>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</si>
  <si>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</si>
  <si>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</si>
  <si>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</si>
  <si>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</si>
  <si>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</si>
  <si>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</si>
  <si>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</si>
  <si>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</si>
  <si>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</si>
  <si>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</si>
  <si>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</si>
  <si>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</si>
  <si>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</si>
  <si>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</si>
  <si>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</si>
  <si>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</si>
  <si>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</si>
  <si>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</si>
  <si>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</si>
  <si>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</si>
  <si>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</si>
  <si>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</si>
  <si>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</si>
  <si>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</si>
  <si>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</si>
  <si>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</si>
  <si>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</si>
  <si>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</si>
  <si>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</si>
  <si>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</si>
  <si>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</si>
  <si>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</si>
  <si>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</si>
  <si>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</si>
  <si>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</si>
  <si>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</si>
  <si>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</si>
  <si>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</si>
  <si>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</si>
  <si>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</si>
  <si>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</si>
  <si>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</si>
  <si>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</si>
  <si>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</si>
  <si>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</si>
  <si>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</si>
  <si>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</si>
  <si>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</si>
  <si>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</si>
  <si>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</si>
  <si>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</si>
  <si>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</si>
  <si>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</si>
  <si>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</si>
  <si>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</si>
  <si>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</si>
  <si>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</si>
  <si>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</si>
  <si>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</si>
  <si>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</si>
  <si>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</si>
  <si>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</si>
  <si>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</si>
  <si>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</si>
  <si>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</si>
  <si>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</si>
  <si>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</si>
  <si>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</si>
  <si>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</si>
  <si>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</si>
  <si>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</si>
  <si>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</si>
  <si>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</si>
  <si>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</si>
  <si>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</si>
  <si>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</si>
  <si>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</si>
  <si>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</si>
  <si>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</si>
  <si>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</si>
  <si>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</si>
  <si>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</si>
  <si>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</si>
  <si>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</si>
  <si>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</si>
  <si>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</si>
  <si>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</si>
  <si>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</si>
  <si>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</si>
  <si>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</si>
  <si>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</si>
  <si>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</si>
  <si>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</si>
  <si>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</si>
  <si>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</si>
  <si>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</si>
  <si>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</si>
  <si>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</si>
  <si>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</si>
  <si>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</si>
  <si>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</si>
  <si>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</si>
  <si>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</si>
  <si>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</si>
  <si>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</si>
  <si>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</si>
  <si>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</si>
  <si>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</si>
  <si>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</si>
  <si>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</si>
  <si>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</si>
  <si>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</si>
  <si>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</si>
  <si>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</si>
  <si>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</si>
  <si>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</si>
  <si>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</si>
  <si>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</si>
  <si>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</si>
  <si>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</si>
  <si>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</si>
  <si>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</si>
  <si>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</si>
  <si>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</si>
  <si>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</si>
  <si>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</si>
  <si>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</si>
  <si>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</si>
  <si>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</si>
  <si>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</si>
  <si>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</si>
  <si>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</si>
  <si>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</si>
  <si>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</si>
  <si>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</si>
  <si>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</si>
  <si>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</si>
  <si>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</si>
  <si>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</si>
  <si>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</si>
  <si>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</si>
  <si>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</si>
  <si>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</si>
  <si>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</si>
  <si>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</si>
  <si>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</si>
  <si>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</si>
  <si>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</si>
  <si>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</si>
  <si>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</si>
  <si>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</si>
  <si>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</si>
  <si>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</si>
  <si>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</si>
  <si>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</si>
  <si>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</si>
  <si>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</si>
  <si>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</si>
  <si>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</si>
  <si>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</si>
  <si>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</si>
  <si>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</si>
  <si>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</si>
  <si>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</si>
  <si>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</si>
  <si>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</si>
  <si>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</si>
  <si>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</si>
  <si>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</si>
  <si>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</si>
  <si>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</si>
  <si>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</si>
  <si>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</si>
  <si>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</si>
  <si>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</si>
  <si>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</si>
  <si>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</si>
  <si>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</si>
  <si>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</si>
  <si>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</si>
  <si>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</si>
  <si>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</si>
  <si>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</si>
  <si>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</si>
  <si>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</si>
  <si>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</si>
  <si>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</si>
  <si>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</si>
  <si>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</si>
  <si>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</si>
  <si>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</si>
  <si>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</si>
  <si>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</si>
  <si>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</si>
  <si>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</si>
  <si>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</si>
  <si>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</si>
  <si>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</si>
  <si>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</si>
  <si>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</si>
  <si>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</si>
  <si>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</si>
  <si>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</si>
  <si>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</si>
  <si>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</si>
  <si>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</si>
  <si>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</si>
  <si>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</si>
  <si>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</si>
  <si>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</si>
  <si>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</si>
  <si>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</si>
  <si>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</si>
  <si>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</si>
  <si>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</si>
  <si>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</si>
  <si>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</si>
  <si>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</si>
  <si>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</si>
  <si>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</si>
  <si>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</si>
  <si>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</si>
  <si>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</si>
  <si>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</si>
  <si>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</si>
  <si>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</si>
  <si>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</si>
  <si>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</si>
  <si>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</si>
  <si>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</si>
  <si>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</si>
  <si>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</si>
  <si>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</si>
  <si>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</si>
  <si>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</si>
  <si>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</si>
  <si>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</si>
  <si>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</si>
  <si>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</si>
  <si>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</si>
  <si>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</si>
  <si>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</si>
  <si>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</si>
  <si>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</si>
  <si>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</si>
  <si>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</si>
  <si>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</si>
  <si>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</si>
  <si>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</si>
  <si>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</si>
  <si>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</si>
  <si>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</si>
  <si>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</si>
  <si>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</si>
  <si>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</si>
  <si>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</si>
  <si>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</si>
  <si>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</si>
  <si>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</si>
  <si>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</si>
  <si>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</si>
  <si>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</si>
  <si>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</si>
  <si>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</si>
  <si>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</si>
  <si>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</si>
  <si>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</si>
  <si>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</si>
  <si>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</si>
  <si>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</si>
  <si>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</si>
  <si>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</si>
  <si>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</si>
  <si>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</si>
  <si>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</si>
  <si>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</si>
  <si>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</si>
  <si>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</si>
  <si>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</si>
  <si>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</si>
  <si>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</si>
  <si>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</si>
  <si>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</si>
  <si>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</si>
  <si>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</si>
  <si>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</si>
  <si>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</si>
  <si>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</si>
  <si>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</si>
  <si>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</si>
  <si>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</si>
  <si>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</si>
  <si>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</si>
  <si>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</si>
  <si>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</si>
  <si>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</si>
  <si>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</si>
  <si>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</si>
  <si>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</si>
  <si>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</si>
  <si>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</si>
  <si>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</si>
  <si>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</si>
  <si>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</si>
  <si>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</si>
  <si>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</si>
  <si>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</si>
  <si>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</si>
  <si>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</si>
  <si>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</si>
  <si>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</si>
  <si>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</si>
  <si>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</si>
  <si>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</si>
  <si>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</si>
  <si>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</si>
  <si>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</si>
  <si>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</si>
  <si>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</si>
  <si>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</si>
  <si>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</si>
  <si>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</si>
  <si>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</si>
  <si>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</si>
  <si>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</si>
  <si>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</si>
  <si>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</si>
  <si>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</si>
  <si>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</si>
  <si>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</si>
  <si>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</si>
  <si>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</si>
  <si>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</si>
  <si>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</si>
  <si>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</si>
  <si>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</si>
  <si>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</si>
  <si>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</si>
  <si>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</si>
  <si>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</si>
  <si>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</si>
  <si>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</si>
  <si>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</si>
  <si>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</si>
  <si>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</si>
  <si>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</si>
  <si>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</si>
  <si>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</si>
  <si>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</si>
  <si>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</si>
  <si>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</si>
  <si>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</si>
  <si>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</si>
  <si>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</si>
  <si>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</si>
  <si>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</si>
  <si>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</si>
  <si>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</si>
  <si>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</si>
  <si>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</si>
  <si>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</si>
  <si>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</si>
  <si>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</si>
  <si>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</si>
  <si>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</si>
  <si>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</si>
  <si>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</si>
  <si>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</si>
  <si>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</si>
  <si>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</si>
  <si>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</si>
  <si>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</si>
  <si>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</si>
  <si>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</si>
  <si>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</si>
  <si>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</si>
  <si>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</si>
  <si>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</si>
  <si>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</si>
  <si>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</si>
  <si>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</si>
  <si>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</si>
  <si>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</si>
  <si>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</si>
  <si>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</si>
  <si>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</si>
  <si>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</si>
  <si>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</si>
  <si>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</si>
  <si>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</si>
  <si>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</si>
  <si>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</si>
  <si>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</si>
  <si>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</si>
  <si>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</si>
  <si>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</si>
  <si>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</si>
  <si>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</si>
  <si>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</si>
  <si>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</si>
  <si>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</si>
  <si>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</si>
  <si>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</si>
  <si>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</si>
  <si>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</si>
  <si>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</si>
  <si>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</si>
  <si>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</si>
  <si>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</si>
  <si>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</si>
  <si>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</si>
  <si>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</si>
  <si>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</si>
  <si>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</si>
  <si>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</si>
  <si>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</si>
  <si>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</si>
  <si>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</si>
  <si>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</si>
  <si>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</si>
  <si>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</si>
  <si>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</si>
  <si>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</si>
  <si>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</si>
  <si>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</si>
  <si>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</si>
  <si>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</si>
  <si>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</si>
  <si>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</si>
  <si>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</si>
  <si>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</si>
  <si>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</si>
  <si>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</si>
  <si>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</si>
  <si>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</si>
  <si>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</si>
  <si>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</si>
  <si>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</si>
  <si>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</si>
  <si>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</si>
  <si>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</si>
  <si>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</si>
  <si>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</si>
  <si>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</si>
  <si>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</si>
  <si>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</si>
  <si>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</si>
  <si>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</si>
  <si>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</si>
  <si>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</si>
  <si>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</si>
  <si>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</si>
  <si>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</si>
  <si>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</si>
  <si>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</si>
  <si>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</si>
  <si>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</si>
  <si>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</si>
  <si>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</si>
  <si>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</si>
  <si>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</si>
  <si>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</si>
  <si>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</si>
  <si>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</si>
  <si>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</si>
  <si>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</si>
  <si>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</si>
  <si>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</si>
  <si>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</si>
  <si>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</si>
  <si>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</si>
  <si>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</si>
  <si>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</si>
  <si>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</si>
  <si>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</si>
  <si>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</si>
  <si>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</si>
  <si>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</si>
  <si>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</si>
  <si>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</si>
  <si>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</si>
  <si>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</si>
  <si>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</si>
  <si>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</si>
  <si>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</si>
  <si>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</si>
  <si>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</si>
  <si>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</si>
  <si>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</si>
  <si>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</si>
  <si>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</si>
  <si>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</si>
  <si>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</si>
  <si>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</si>
  <si>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</si>
  <si>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</si>
  <si>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</si>
  <si>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</si>
  <si>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</si>
  <si>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</si>
  <si>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</si>
  <si>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</si>
  <si>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</si>
  <si>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</si>
  <si>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</si>
  <si>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</si>
  <si>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</si>
  <si>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</si>
  <si>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</si>
  <si>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</si>
  <si>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</si>
  <si>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</si>
  <si>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</si>
  <si>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</si>
  <si>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</si>
  <si>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</si>
  <si>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</si>
  <si>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</si>
  <si>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</si>
  <si>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</si>
  <si>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</si>
  <si>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</si>
  <si>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</si>
  <si>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</si>
  <si>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</si>
  <si>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</si>
  <si>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</si>
  <si>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</si>
  <si>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</si>
  <si>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</si>
  <si>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</si>
  <si>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</si>
  <si>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</si>
  <si>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</si>
  <si>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</si>
  <si>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</si>
  <si>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</si>
  <si>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</si>
  <si>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</si>
  <si>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</si>
  <si>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</si>
  <si>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</si>
  <si>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</si>
  <si>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</si>
  <si>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</si>
  <si>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</si>
  <si>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</si>
  <si>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</si>
  <si>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</si>
  <si>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</si>
  <si>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</si>
  <si>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</si>
  <si>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</si>
  <si>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</si>
  <si>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</si>
  <si>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</si>
  <si>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</si>
  <si>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</si>
  <si>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</si>
  <si>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</si>
  <si>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</si>
  <si>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</si>
  <si>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</si>
  <si>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</si>
  <si>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</si>
  <si>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</si>
  <si>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</si>
  <si>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</si>
  <si>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</si>
  <si>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</si>
  <si>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</si>
  <si>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</si>
  <si>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</si>
  <si>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</si>
  <si>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</si>
  <si>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</si>
  <si>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</si>
  <si>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</si>
  <si>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</si>
  <si>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</si>
  <si>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</si>
  <si>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</si>
  <si>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</si>
  <si>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</si>
  <si>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</si>
  <si>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</si>
  <si>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</si>
  <si>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</si>
  <si>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</si>
  <si>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</si>
  <si>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</si>
  <si>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</si>
  <si>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</si>
  <si>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</si>
  <si>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</si>
  <si>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</si>
  <si>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</si>
  <si>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</si>
  <si>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</si>
  <si>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</si>
  <si>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</si>
  <si>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</si>
  <si>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</si>
  <si>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</si>
  <si>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</si>
  <si>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</si>
  <si>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</si>
  <si>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</si>
  <si>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</si>
  <si>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</si>
  <si>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</si>
  <si>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</si>
  <si>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</si>
  <si>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</si>
  <si>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</si>
  <si>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</si>
  <si>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</si>
  <si>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</si>
  <si>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</si>
  <si>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</si>
  <si>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</si>
  <si>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</si>
  <si>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</si>
  <si>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</si>
  <si>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</si>
  <si>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</si>
  <si>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</si>
  <si>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</si>
  <si>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</si>
  <si>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</si>
  <si>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</si>
  <si>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</si>
  <si>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</si>
  <si>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</si>
  <si>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</si>
  <si>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</si>
  <si>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</si>
  <si>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</si>
  <si>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</si>
  <si>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</si>
  <si>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</si>
  <si>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</si>
  <si>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</si>
  <si>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</si>
  <si>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</si>
  <si>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</si>
  <si>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</si>
  <si>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</si>
  <si>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</si>
  <si>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</si>
  <si>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</si>
  <si>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</si>
  <si>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</si>
  <si>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</si>
  <si>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</si>
  <si>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</si>
  <si>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</si>
  <si>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</si>
  <si>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</si>
  <si>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</si>
  <si>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</si>
  <si>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NEWFIELDS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</si>
</sst>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31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387</v>
      </c>
      <c r="C2" s="21">
        <v>387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55741.64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241599.2</v>
      </c>
      <c r="G10" s="18"/>
      <c r="H10" s="18"/>
      <c r="I10" s="18"/>
      <c r="J10" s="67">
        <f>SUM(I440)</f>
        <v>68379.83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722.5</v>
      </c>
      <c r="G13" s="18"/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2607.9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300671.24000000005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68379.83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16603.439999999999</v>
      </c>
      <c r="G22" s="18">
        <v>-13376.8</v>
      </c>
      <c r="H22" s="18">
        <v>-3226.64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153.80000000000001</v>
      </c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132005.92000000001</v>
      </c>
      <c r="G24" s="18">
        <v>2543.04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133242.98000000001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548.64</v>
      </c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282554.78000000003</v>
      </c>
      <c r="G32" s="41">
        <f>SUM(G22:G31)</f>
        <v>-10833.759999999998</v>
      </c>
      <c r="H32" s="41">
        <f>SUM(H22:H31)</f>
        <v>-3226.64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10000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10833.76</v>
      </c>
      <c r="H48" s="18">
        <v>3226.64</v>
      </c>
      <c r="I48" s="18"/>
      <c r="J48" s="13">
        <f>SUM(I459)</f>
        <v>68379.83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18116.46-10000</f>
        <v>8116.4599999999991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18116.46</v>
      </c>
      <c r="G51" s="41">
        <f>SUM(G35:G50)</f>
        <v>10833.76</v>
      </c>
      <c r="H51" s="41">
        <f>SUM(H35:H50)</f>
        <v>3226.64</v>
      </c>
      <c r="I51" s="41">
        <f>SUM(I35:I50)</f>
        <v>0</v>
      </c>
      <c r="J51" s="41">
        <f>SUM(J35:J50)</f>
        <v>68379.83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300671.24000000005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68379.83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1812042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1812042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599.21</v>
      </c>
      <c r="G96" s="18"/>
      <c r="H96" s="18"/>
      <c r="I96" s="18"/>
      <c r="J96" s="18">
        <v>1718.2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21818.25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>
        <v>4253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331.9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22446.04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23045.25</v>
      </c>
      <c r="G111" s="41">
        <f>SUM(G96:G110)</f>
        <v>21818.25</v>
      </c>
      <c r="H111" s="41">
        <f>SUM(H96:H110)</f>
        <v>4584.8999999999996</v>
      </c>
      <c r="I111" s="41">
        <f>SUM(I96:I110)</f>
        <v>0</v>
      </c>
      <c r="J111" s="41">
        <f>SUM(J96:J110)</f>
        <v>1718.2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1835087.25</v>
      </c>
      <c r="G112" s="41">
        <f>G60+G111</f>
        <v>21818.25</v>
      </c>
      <c r="H112" s="41">
        <f>H60+H79+H94+H111</f>
        <v>4584.8999999999996</v>
      </c>
      <c r="I112" s="41">
        <f>I60+I111</f>
        <v>0</v>
      </c>
      <c r="J112" s="41">
        <f>J60+J111</f>
        <v>1718.2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250121.45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250668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2619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503408.45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503408.45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/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/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17080.22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17080.22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17080.22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20000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2355575.9200000004</v>
      </c>
      <c r="G193" s="47">
        <f>G112+G140+G169+G192</f>
        <v>21818.25</v>
      </c>
      <c r="H193" s="47">
        <f>H112+H140+H169+H192</f>
        <v>4584.8999999999996</v>
      </c>
      <c r="I193" s="47">
        <f>I112+I140+I169+I192</f>
        <v>0</v>
      </c>
      <c r="J193" s="47">
        <f>J112+J140+J192</f>
        <v>21718.2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785341.83</v>
      </c>
      <c r="G197" s="18">
        <v>321771.53000000003</v>
      </c>
      <c r="H197" s="18">
        <v>201.8</v>
      </c>
      <c r="I197" s="18">
        <v>26271.96</v>
      </c>
      <c r="J197" s="18">
        <v>2279.94</v>
      </c>
      <c r="K197" s="18"/>
      <c r="L197" s="19">
        <f>SUM(F197:K197)</f>
        <v>1135867.0599999998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256414.86</v>
      </c>
      <c r="G198" s="18">
        <v>91931.67</v>
      </c>
      <c r="H198" s="18">
        <v>79190.45</v>
      </c>
      <c r="I198" s="18">
        <v>697.29</v>
      </c>
      <c r="J198" s="18">
        <v>316.94</v>
      </c>
      <c r="K198" s="18"/>
      <c r="L198" s="19">
        <f>SUM(F198:K198)</f>
        <v>428551.20999999996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>
        <v>7346.54</v>
      </c>
      <c r="L200" s="19">
        <f>SUM(F200:K200)</f>
        <v>7346.54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129967.43</v>
      </c>
      <c r="G202" s="18">
        <v>54873.27</v>
      </c>
      <c r="H202" s="18">
        <v>60243.96</v>
      </c>
      <c r="I202" s="18">
        <v>2048.7399999999998</v>
      </c>
      <c r="J202" s="18"/>
      <c r="K202" s="18"/>
      <c r="L202" s="19">
        <f t="shared" ref="L202:L208" si="0">SUM(F202:K202)</f>
        <v>247133.39999999997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30096.11</v>
      </c>
      <c r="G203" s="18">
        <v>8820.3700000000008</v>
      </c>
      <c r="H203" s="18">
        <v>9074.9</v>
      </c>
      <c r="I203" s="18">
        <v>11403.91</v>
      </c>
      <c r="J203" s="18">
        <v>9596.0499999999993</v>
      </c>
      <c r="K203" s="18"/>
      <c r="L203" s="19">
        <f t="shared" si="0"/>
        <v>68991.340000000011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3600</v>
      </c>
      <c r="G204" s="18">
        <v>277.54000000000002</v>
      </c>
      <c r="H204" s="18">
        <v>62397.23</v>
      </c>
      <c r="I204" s="18"/>
      <c r="J204" s="18"/>
      <c r="K204" s="18"/>
      <c r="L204" s="19">
        <f t="shared" si="0"/>
        <v>66274.77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144650.6</v>
      </c>
      <c r="G205" s="18">
        <v>62021.8</v>
      </c>
      <c r="H205" s="18">
        <v>13937.7</v>
      </c>
      <c r="I205" s="18">
        <v>1337.67</v>
      </c>
      <c r="J205" s="18">
        <v>1833.6</v>
      </c>
      <c r="K205" s="18">
        <v>245</v>
      </c>
      <c r="L205" s="19">
        <f t="shared" si="0"/>
        <v>224026.37000000005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54288.98</v>
      </c>
      <c r="G207" s="18">
        <v>21196.09</v>
      </c>
      <c r="H207" s="18">
        <v>91239.76</v>
      </c>
      <c r="I207" s="18">
        <v>42636.25</v>
      </c>
      <c r="J207" s="18">
        <v>889.06</v>
      </c>
      <c r="K207" s="18"/>
      <c r="L207" s="19">
        <f t="shared" si="0"/>
        <v>210250.14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57383.72</v>
      </c>
      <c r="I208" s="18"/>
      <c r="J208" s="18"/>
      <c r="K208" s="18"/>
      <c r="L208" s="19">
        <f t="shared" si="0"/>
        <v>57383.72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1404359.81</v>
      </c>
      <c r="G211" s="41">
        <f t="shared" si="1"/>
        <v>560892.27</v>
      </c>
      <c r="H211" s="41">
        <f t="shared" si="1"/>
        <v>373669.52</v>
      </c>
      <c r="I211" s="41">
        <f t="shared" si="1"/>
        <v>84395.819999999992</v>
      </c>
      <c r="J211" s="41">
        <f t="shared" si="1"/>
        <v>14915.59</v>
      </c>
      <c r="K211" s="41">
        <f t="shared" si="1"/>
        <v>7591.54</v>
      </c>
      <c r="L211" s="41">
        <f t="shared" si="1"/>
        <v>2445824.5500000003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1404359.81</v>
      </c>
      <c r="G257" s="41">
        <f t="shared" si="8"/>
        <v>560892.27</v>
      </c>
      <c r="H257" s="41">
        <f t="shared" si="8"/>
        <v>373669.52</v>
      </c>
      <c r="I257" s="41">
        <f t="shared" si="8"/>
        <v>84395.819999999992</v>
      </c>
      <c r="J257" s="41">
        <f t="shared" si="8"/>
        <v>14915.59</v>
      </c>
      <c r="K257" s="41">
        <f t="shared" si="8"/>
        <v>7591.54</v>
      </c>
      <c r="L257" s="41">
        <f t="shared" si="8"/>
        <v>2445824.5500000003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20000</v>
      </c>
      <c r="L266" s="19">
        <f t="shared" si="9"/>
        <v>20000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20000</v>
      </c>
      <c r="L270" s="41">
        <f t="shared" si="9"/>
        <v>20000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1404359.81</v>
      </c>
      <c r="G271" s="42">
        <f t="shared" si="11"/>
        <v>560892.27</v>
      </c>
      <c r="H271" s="42">
        <f t="shared" si="11"/>
        <v>373669.52</v>
      </c>
      <c r="I271" s="42">
        <f t="shared" si="11"/>
        <v>84395.819999999992</v>
      </c>
      <c r="J271" s="42">
        <f t="shared" si="11"/>
        <v>14915.59</v>
      </c>
      <c r="K271" s="42">
        <f t="shared" si="11"/>
        <v>27591.54</v>
      </c>
      <c r="L271" s="42">
        <f t="shared" si="11"/>
        <v>2465824.5500000003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>
        <v>2300</v>
      </c>
      <c r="I276" s="18">
        <v>4493</v>
      </c>
      <c r="J276" s="18"/>
      <c r="K276" s="18"/>
      <c r="L276" s="19">
        <f>SUM(F276:K276)</f>
        <v>6793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2300</v>
      </c>
      <c r="I290" s="42">
        <f t="shared" si="13"/>
        <v>4493</v>
      </c>
      <c r="J290" s="42">
        <f t="shared" si="13"/>
        <v>0</v>
      </c>
      <c r="K290" s="42">
        <f t="shared" si="13"/>
        <v>0</v>
      </c>
      <c r="L290" s="41">
        <f t="shared" si="13"/>
        <v>6793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2300</v>
      </c>
      <c r="I338" s="41">
        <f t="shared" si="20"/>
        <v>4493</v>
      </c>
      <c r="J338" s="41">
        <f t="shared" si="20"/>
        <v>0</v>
      </c>
      <c r="K338" s="41">
        <f t="shared" si="20"/>
        <v>0</v>
      </c>
      <c r="L338" s="41">
        <f t="shared" si="20"/>
        <v>6793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0</v>
      </c>
      <c r="G352" s="41">
        <f>G338</f>
        <v>0</v>
      </c>
      <c r="H352" s="41">
        <f>H338</f>
        <v>2300</v>
      </c>
      <c r="I352" s="41">
        <f>I338</f>
        <v>4493</v>
      </c>
      <c r="J352" s="41">
        <f>J338</f>
        <v>0</v>
      </c>
      <c r="K352" s="47">
        <f>K338+K351</f>
        <v>0</v>
      </c>
      <c r="L352" s="41">
        <f>L338+L351</f>
        <v>6793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4349.4399999999996</v>
      </c>
      <c r="G358" s="18">
        <v>332.73</v>
      </c>
      <c r="H358" s="18"/>
      <c r="I358" s="18">
        <v>16443.060000000001</v>
      </c>
      <c r="J358" s="18"/>
      <c r="K358" s="18"/>
      <c r="L358" s="13">
        <f>SUM(F358:K358)</f>
        <v>21125.230000000003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4349.4399999999996</v>
      </c>
      <c r="G362" s="47">
        <f t="shared" si="22"/>
        <v>332.73</v>
      </c>
      <c r="H362" s="47">
        <f t="shared" si="22"/>
        <v>0</v>
      </c>
      <c r="I362" s="47">
        <f t="shared" si="22"/>
        <v>16443.060000000001</v>
      </c>
      <c r="J362" s="47">
        <f t="shared" si="22"/>
        <v>0</v>
      </c>
      <c r="K362" s="47">
        <f t="shared" si="22"/>
        <v>0</v>
      </c>
      <c r="L362" s="47">
        <f t="shared" si="22"/>
        <v>21125.230000000003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16443.060000000001</v>
      </c>
      <c r="G367" s="18"/>
      <c r="H367" s="18"/>
      <c r="I367" s="56">
        <f>SUM(F367:H367)</f>
        <v>16443.060000000001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16443.060000000001</v>
      </c>
      <c r="G369" s="47">
        <f>SUM(G367:G368)</f>
        <v>0</v>
      </c>
      <c r="H369" s="47">
        <f>SUM(H367:H368)</f>
        <v>0</v>
      </c>
      <c r="I369" s="47">
        <f>SUM(I367:I368)</f>
        <v>16443.060000000001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10000</v>
      </c>
      <c r="H396" s="18">
        <v>647.47</v>
      </c>
      <c r="I396" s="18"/>
      <c r="J396" s="24" t="s">
        <v>288</v>
      </c>
      <c r="K396" s="24" t="s">
        <v>288</v>
      </c>
      <c r="L396" s="56">
        <f t="shared" si="26"/>
        <v>10647.47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10000</v>
      </c>
      <c r="H397" s="18">
        <v>377.42</v>
      </c>
      <c r="I397" s="18"/>
      <c r="J397" s="24" t="s">
        <v>288</v>
      </c>
      <c r="K397" s="24" t="s">
        <v>288</v>
      </c>
      <c r="L397" s="56">
        <f t="shared" si="26"/>
        <v>10377.42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v>693.31</v>
      </c>
      <c r="I400" s="18"/>
      <c r="J400" s="24" t="s">
        <v>288</v>
      </c>
      <c r="K400" s="24" t="s">
        <v>288</v>
      </c>
      <c r="L400" s="56">
        <f t="shared" si="26"/>
        <v>693.31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20000</v>
      </c>
      <c r="H401" s="47">
        <f>SUM(H395:H400)</f>
        <v>1718.2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21718.2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20000</v>
      </c>
      <c r="H408" s="47">
        <f>H393+H401+H407</f>
        <v>1718.2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21718.2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>
        <v>44236</v>
      </c>
      <c r="I422" s="18"/>
      <c r="J422" s="18"/>
      <c r="K422" s="18"/>
      <c r="L422" s="56">
        <f t="shared" si="29"/>
        <v>44236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>
        <v>2300</v>
      </c>
      <c r="I426" s="18"/>
      <c r="J426" s="18"/>
      <c r="K426" s="18"/>
      <c r="L426" s="56">
        <f t="shared" si="29"/>
        <v>2300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46536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46536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46536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46536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68379.83</v>
      </c>
      <c r="H440" s="18"/>
      <c r="I440" s="56">
        <f t="shared" si="33"/>
        <v>68379.83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68379.83</v>
      </c>
      <c r="H446" s="13">
        <f>SUM(H439:H445)</f>
        <v>0</v>
      </c>
      <c r="I446" s="13">
        <f>SUM(I439:I445)</f>
        <v>68379.83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68379.83</v>
      </c>
      <c r="H459" s="18"/>
      <c r="I459" s="56">
        <f t="shared" si="34"/>
        <v>68379.83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68379.83</v>
      </c>
      <c r="H460" s="83">
        <f>SUM(H454:H459)</f>
        <v>0</v>
      </c>
      <c r="I460" s="83">
        <f>SUM(I454:I459)</f>
        <v>68379.83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68379.83</v>
      </c>
      <c r="H461" s="42">
        <f>H452+H460</f>
        <v>0</v>
      </c>
      <c r="I461" s="42">
        <f>I452+I460</f>
        <v>68379.83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128365.09</v>
      </c>
      <c r="G465" s="18">
        <v>10140.74</v>
      </c>
      <c r="H465" s="18">
        <v>5434.74</v>
      </c>
      <c r="I465" s="18"/>
      <c r="J465" s="18">
        <v>93197.63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2355575.92</v>
      </c>
      <c r="G468" s="18">
        <v>21818.25</v>
      </c>
      <c r="H468" s="18">
        <v>4584.8999999999996</v>
      </c>
      <c r="I468" s="18"/>
      <c r="J468" s="18">
        <v>21718.2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2355575.92</v>
      </c>
      <c r="G470" s="53">
        <f>SUM(G468:G469)</f>
        <v>21818.25</v>
      </c>
      <c r="H470" s="53">
        <f>SUM(H468:H469)</f>
        <v>4584.8999999999996</v>
      </c>
      <c r="I470" s="53">
        <f>SUM(I468:I469)</f>
        <v>0</v>
      </c>
      <c r="J470" s="53">
        <f>SUM(J468:J469)</f>
        <v>21718.2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2465824.5499999998</v>
      </c>
      <c r="G472" s="18">
        <v>21125.23</v>
      </c>
      <c r="H472" s="18">
        <v>6793</v>
      </c>
      <c r="I472" s="18"/>
      <c r="J472" s="18">
        <v>46536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2465824.5499999998</v>
      </c>
      <c r="G474" s="53">
        <f>SUM(G472:G473)</f>
        <v>21125.23</v>
      </c>
      <c r="H474" s="53">
        <f>SUM(H472:H473)</f>
        <v>6793</v>
      </c>
      <c r="I474" s="53">
        <f>SUM(I472:I473)</f>
        <v>0</v>
      </c>
      <c r="J474" s="53">
        <f>SUM(J472:J473)</f>
        <v>46536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18116.459999999963</v>
      </c>
      <c r="G476" s="53">
        <f>(G465+G470)- G474</f>
        <v>10833.759999999998</v>
      </c>
      <c r="H476" s="53">
        <f>(H465+H470)- H474</f>
        <v>3226.6399999999994</v>
      </c>
      <c r="I476" s="53">
        <f>(I465+I470)- I474</f>
        <v>0</v>
      </c>
      <c r="J476" s="53">
        <f>(J465+J470)- J474</f>
        <v>68379.83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256414.86</v>
      </c>
      <c r="G521" s="18">
        <v>91931.67</v>
      </c>
      <c r="H521" s="18">
        <v>79190.45</v>
      </c>
      <c r="I521" s="18">
        <v>697.29</v>
      </c>
      <c r="J521" s="18">
        <v>316.94</v>
      </c>
      <c r="K521" s="18"/>
      <c r="L521" s="88">
        <f>SUM(F521:K521)</f>
        <v>428551.20999999996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256414.86</v>
      </c>
      <c r="G524" s="108">
        <f t="shared" ref="G524:L524" si="36">SUM(G521:G523)</f>
        <v>91931.67</v>
      </c>
      <c r="H524" s="108">
        <f t="shared" si="36"/>
        <v>79190.45</v>
      </c>
      <c r="I524" s="108">
        <f t="shared" si="36"/>
        <v>697.29</v>
      </c>
      <c r="J524" s="108">
        <f t="shared" si="36"/>
        <v>316.94</v>
      </c>
      <c r="K524" s="108">
        <f t="shared" si="36"/>
        <v>0</v>
      </c>
      <c r="L524" s="89">
        <f t="shared" si="36"/>
        <v>428551.20999999996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43404.25</v>
      </c>
      <c r="G526" s="18">
        <v>18327.669999999998</v>
      </c>
      <c r="H526" s="18">
        <v>60243.96</v>
      </c>
      <c r="I526" s="18"/>
      <c r="J526" s="18"/>
      <c r="K526" s="18"/>
      <c r="L526" s="88">
        <f>SUM(F526:K526)</f>
        <v>121975.88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43404.25</v>
      </c>
      <c r="G529" s="89">
        <f t="shared" ref="G529:L529" si="37">SUM(G526:G528)</f>
        <v>18327.669999999998</v>
      </c>
      <c r="H529" s="89">
        <f t="shared" si="37"/>
        <v>60243.96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121975.88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26398.73</v>
      </c>
      <c r="G531" s="18">
        <v>11318.98</v>
      </c>
      <c r="H531" s="18">
        <v>2543.63</v>
      </c>
      <c r="I531" s="18">
        <v>244.12</v>
      </c>
      <c r="J531" s="18">
        <v>334.63</v>
      </c>
      <c r="K531" s="18">
        <v>44.71</v>
      </c>
      <c r="L531" s="88">
        <f>SUM(F531:K531)</f>
        <v>40884.799999999996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26398.73</v>
      </c>
      <c r="G534" s="89">
        <f t="shared" ref="G534:L534" si="38">SUM(G531:G533)</f>
        <v>11318.98</v>
      </c>
      <c r="H534" s="89">
        <f t="shared" si="38"/>
        <v>2543.63</v>
      </c>
      <c r="I534" s="89">
        <f t="shared" si="38"/>
        <v>244.12</v>
      </c>
      <c r="J534" s="89">
        <f t="shared" si="38"/>
        <v>334.63</v>
      </c>
      <c r="K534" s="89">
        <f t="shared" si="38"/>
        <v>44.71</v>
      </c>
      <c r="L534" s="89">
        <f t="shared" si="38"/>
        <v>40884.799999999996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312</v>
      </c>
      <c r="I541" s="18"/>
      <c r="J541" s="18"/>
      <c r="K541" s="18"/>
      <c r="L541" s="88">
        <f>SUM(F541:K541)</f>
        <v>312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312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312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326217.83999999997</v>
      </c>
      <c r="G545" s="89">
        <f t="shared" ref="G545:L545" si="41">G524+G529+G534+G539+G544</f>
        <v>121578.31999999999</v>
      </c>
      <c r="H545" s="89">
        <f t="shared" si="41"/>
        <v>142290.04</v>
      </c>
      <c r="I545" s="89">
        <f t="shared" si="41"/>
        <v>941.41</v>
      </c>
      <c r="J545" s="89">
        <f t="shared" si="41"/>
        <v>651.56999999999994</v>
      </c>
      <c r="K545" s="89">
        <f t="shared" si="41"/>
        <v>44.71</v>
      </c>
      <c r="L545" s="89">
        <f t="shared" si="41"/>
        <v>591723.89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428551.20999999996</v>
      </c>
      <c r="G549" s="87">
        <f>L526</f>
        <v>121975.88</v>
      </c>
      <c r="H549" s="87">
        <f>L531</f>
        <v>40884.799999999996</v>
      </c>
      <c r="I549" s="87">
        <f>L536</f>
        <v>0</v>
      </c>
      <c r="J549" s="87">
        <f>L541</f>
        <v>312</v>
      </c>
      <c r="K549" s="87">
        <f>SUM(F549:J549)</f>
        <v>591723.89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428551.20999999996</v>
      </c>
      <c r="G552" s="89">
        <f t="shared" si="42"/>
        <v>121975.88</v>
      </c>
      <c r="H552" s="89">
        <f t="shared" si="42"/>
        <v>40884.799999999996</v>
      </c>
      <c r="I552" s="89">
        <f t="shared" si="42"/>
        <v>0</v>
      </c>
      <c r="J552" s="89">
        <f t="shared" si="42"/>
        <v>312</v>
      </c>
      <c r="K552" s="89">
        <f t="shared" si="42"/>
        <v>591723.89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8651.7000000000007</v>
      </c>
      <c r="G582" s="18"/>
      <c r="H582" s="18"/>
      <c r="I582" s="87">
        <f t="shared" si="47"/>
        <v>8651.7000000000007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54216</v>
      </c>
      <c r="I591" s="18"/>
      <c r="J591" s="18"/>
      <c r="K591" s="104">
        <f t="shared" ref="K591:K597" si="48">SUM(H591:J591)</f>
        <v>54216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312</v>
      </c>
      <c r="I592" s="18"/>
      <c r="J592" s="18"/>
      <c r="K592" s="104">
        <f t="shared" si="48"/>
        <v>312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2855.72</v>
      </c>
      <c r="I595" s="18"/>
      <c r="J595" s="18"/>
      <c r="K595" s="104">
        <f t="shared" si="48"/>
        <v>2855.72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57383.72</v>
      </c>
      <c r="I598" s="108">
        <f>SUM(I591:I597)</f>
        <v>0</v>
      </c>
      <c r="J598" s="108">
        <f>SUM(J591:J597)</f>
        <v>0</v>
      </c>
      <c r="K598" s="108">
        <f>SUM(K591:K597)</f>
        <v>57383.72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14915.59</v>
      </c>
      <c r="I604" s="18"/>
      <c r="J604" s="18"/>
      <c r="K604" s="104">
        <f>SUM(H604:J604)</f>
        <v>14915.59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14915.59</v>
      </c>
      <c r="I605" s="108">
        <f>SUM(I602:I604)</f>
        <v>0</v>
      </c>
      <c r="J605" s="108">
        <f>SUM(J602:J604)</f>
        <v>0</v>
      </c>
      <c r="K605" s="108">
        <f>SUM(K602:K604)</f>
        <v>14915.59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300671.24000000005</v>
      </c>
      <c r="H617" s="109">
        <f>SUM(F52)</f>
        <v>300671.24000000005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0</v>
      </c>
      <c r="H619" s="109">
        <f>SUM(H52)</f>
        <v>0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68379.83</v>
      </c>
      <c r="H621" s="109">
        <f>SUM(J52)</f>
        <v>68379.83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18116.46</v>
      </c>
      <c r="H622" s="109">
        <f>F476</f>
        <v>18116.459999999963</v>
      </c>
      <c r="I622" s="121" t="s">
        <v>101</v>
      </c>
      <c r="J622" s="109">
        <f t="shared" ref="J622:J655" si="50">G622-H622</f>
        <v>3.637978807091713E-11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10833.76</v>
      </c>
      <c r="H623" s="109">
        <f>G476</f>
        <v>10833.759999999998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3226.64</v>
      </c>
      <c r="H624" s="109">
        <f>H476</f>
        <v>3226.6399999999994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68379.83</v>
      </c>
      <c r="H626" s="109">
        <f>J476</f>
        <v>68379.83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2355575.9200000004</v>
      </c>
      <c r="H627" s="104">
        <f>SUM(F468)</f>
        <v>2355575.92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21818.25</v>
      </c>
      <c r="H628" s="104">
        <f>SUM(G468)</f>
        <v>21818.25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4584.8999999999996</v>
      </c>
      <c r="H629" s="104">
        <f>SUM(H468)</f>
        <v>4584.8999999999996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21718.2</v>
      </c>
      <c r="H631" s="104">
        <f>SUM(J468)</f>
        <v>21718.2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2465824.5500000003</v>
      </c>
      <c r="H632" s="104">
        <f>SUM(F472)</f>
        <v>2465824.5499999998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6793</v>
      </c>
      <c r="H633" s="104">
        <f>SUM(H472)</f>
        <v>6793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16443.060000000001</v>
      </c>
      <c r="H634" s="104">
        <f>I369</f>
        <v>16443.060000000001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21125.230000000003</v>
      </c>
      <c r="H635" s="104">
        <f>SUM(G472)</f>
        <v>21125.23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21718.2</v>
      </c>
      <c r="H637" s="164">
        <f>SUM(J468)</f>
        <v>21718.2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46536</v>
      </c>
      <c r="H638" s="164">
        <f>SUM(J472)</f>
        <v>46536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68379.83</v>
      </c>
      <c r="H640" s="104">
        <f>SUM(G461)</f>
        <v>68379.83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68379.83</v>
      </c>
      <c r="H642" s="104">
        <f>SUM(I461)</f>
        <v>68379.83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1718.2</v>
      </c>
      <c r="H644" s="104">
        <f>H408</f>
        <v>1718.2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20000</v>
      </c>
      <c r="H645" s="104">
        <f>G408</f>
        <v>20000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21718.2</v>
      </c>
      <c r="H646" s="104">
        <f>L408</f>
        <v>21718.2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57383.72</v>
      </c>
      <c r="H647" s="104">
        <f>L208+L226+L244</f>
        <v>57383.72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14915.59</v>
      </c>
      <c r="H648" s="104">
        <f>(J257+J338)-(J255+J336)</f>
        <v>14915.59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57383.72</v>
      </c>
      <c r="H649" s="104">
        <f>H598</f>
        <v>57383.72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20000</v>
      </c>
      <c r="H655" s="104">
        <f>K266+K347</f>
        <v>20000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2473742.7800000003</v>
      </c>
      <c r="G660" s="19">
        <f>(L229+L309+L359)</f>
        <v>0</v>
      </c>
      <c r="H660" s="19">
        <f>(L247+L328+L360)</f>
        <v>0</v>
      </c>
      <c r="I660" s="19">
        <f>SUM(F660:H660)</f>
        <v>2473742.7800000003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21818.25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21818.25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57383.72</v>
      </c>
      <c r="G662" s="19">
        <f>(L226+L306)-(J226+J306)</f>
        <v>0</v>
      </c>
      <c r="H662" s="19">
        <f>(L244+L325)-(J244+J325)</f>
        <v>0</v>
      </c>
      <c r="I662" s="19">
        <f>SUM(F662:H662)</f>
        <v>57383.72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23567.29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23567.29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2370973.5200000005</v>
      </c>
      <c r="G664" s="19">
        <f>G660-SUM(G661:G663)</f>
        <v>0</v>
      </c>
      <c r="H664" s="19">
        <f>H660-SUM(H661:H663)</f>
        <v>0</v>
      </c>
      <c r="I664" s="19">
        <f>I660-SUM(I661:I663)</f>
        <v>2370973.5200000005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125.74</v>
      </c>
      <c r="G665" s="248"/>
      <c r="H665" s="248"/>
      <c r="I665" s="19">
        <f>SUM(F665:H665)</f>
        <v>125.74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18856.16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18856.16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18856.16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18856.16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9" zoomScale="150" zoomScaleNormal="150" workbookViewId="0">
      <selection activeCell="F30" sqref="F3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NEWFIELDS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785341.83</v>
      </c>
      <c r="C9" s="229">
        <f>'DOE25'!G197+'DOE25'!G215+'DOE25'!G233+'DOE25'!G276+'DOE25'!G295+'DOE25'!G314</f>
        <v>321771.53000000003</v>
      </c>
    </row>
    <row r="10" spans="1:3" x14ac:dyDescent="0.2">
      <c r="A10" t="s">
        <v>778</v>
      </c>
      <c r="B10" s="240">
        <v>707671.07</v>
      </c>
      <c r="C10" s="240">
        <v>289948.14</v>
      </c>
    </row>
    <row r="11" spans="1:3" x14ac:dyDescent="0.2">
      <c r="A11" t="s">
        <v>779</v>
      </c>
      <c r="B11" s="240">
        <v>47271.95</v>
      </c>
      <c r="C11" s="240">
        <v>19368.34</v>
      </c>
    </row>
    <row r="12" spans="1:3" x14ac:dyDescent="0.2">
      <c r="A12" t="s">
        <v>780</v>
      </c>
      <c r="B12" s="240">
        <v>30398.81</v>
      </c>
      <c r="C12" s="240">
        <v>12455.05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785341.83</v>
      </c>
      <c r="C13" s="231">
        <f>SUM(C10:C12)</f>
        <v>321771.53000000003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256414.86</v>
      </c>
      <c r="C18" s="229">
        <f>'DOE25'!G198+'DOE25'!G216+'DOE25'!G234+'DOE25'!G277+'DOE25'!G296+'DOE25'!G315</f>
        <v>91931.67</v>
      </c>
    </row>
    <row r="19" spans="1:3" x14ac:dyDescent="0.2">
      <c r="A19" t="s">
        <v>778</v>
      </c>
      <c r="B19" s="240">
        <v>104142.39999999999</v>
      </c>
      <c r="C19" s="240">
        <v>37337.870000000003</v>
      </c>
    </row>
    <row r="20" spans="1:3" x14ac:dyDescent="0.2">
      <c r="A20" t="s">
        <v>779</v>
      </c>
      <c r="B20" s="240">
        <v>144769</v>
      </c>
      <c r="C20" s="240">
        <v>51903.61</v>
      </c>
    </row>
    <row r="21" spans="1:3" x14ac:dyDescent="0.2">
      <c r="A21" t="s">
        <v>780</v>
      </c>
      <c r="B21" s="240">
        <v>7503.46</v>
      </c>
      <c r="C21" s="240">
        <v>2690.19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256414.86</v>
      </c>
      <c r="C22" s="231">
        <f>SUM(C19:C21)</f>
        <v>91931.670000000013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8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NEWFIELDS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1571764.8099999998</v>
      </c>
      <c r="D5" s="20">
        <f>SUM('DOE25'!L197:L200)+SUM('DOE25'!L215:L218)+SUM('DOE25'!L233:L236)-F5-G5</f>
        <v>1561821.39</v>
      </c>
      <c r="E5" s="243"/>
      <c r="F5" s="255">
        <f>SUM('DOE25'!J197:J200)+SUM('DOE25'!J215:J218)+SUM('DOE25'!J233:J236)</f>
        <v>2596.88</v>
      </c>
      <c r="G5" s="53">
        <f>SUM('DOE25'!K197:K200)+SUM('DOE25'!K215:K218)+SUM('DOE25'!K233:K236)</f>
        <v>7346.54</v>
      </c>
      <c r="H5" s="259"/>
    </row>
    <row r="6" spans="1:9" x14ac:dyDescent="0.2">
      <c r="A6" s="32">
        <v>2100</v>
      </c>
      <c r="B6" t="s">
        <v>800</v>
      </c>
      <c r="C6" s="245">
        <f t="shared" si="0"/>
        <v>247133.39999999997</v>
      </c>
      <c r="D6" s="20">
        <f>'DOE25'!L202+'DOE25'!L220+'DOE25'!L238-F6-G6</f>
        <v>247133.39999999997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68991.340000000011</v>
      </c>
      <c r="D7" s="20">
        <f>'DOE25'!L203+'DOE25'!L221+'DOE25'!L239-F7-G7</f>
        <v>59395.290000000008</v>
      </c>
      <c r="E7" s="243"/>
      <c r="F7" s="255">
        <f>'DOE25'!J203+'DOE25'!J221+'DOE25'!J239</f>
        <v>9596.0499999999993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55967.360000000001</v>
      </c>
      <c r="D8" s="243"/>
      <c r="E8" s="20">
        <f>'DOE25'!L204+'DOE25'!L222+'DOE25'!L240-F8-G8-D9-D11</f>
        <v>55967.360000000001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817</v>
      </c>
      <c r="C9" s="245">
        <f t="shared" si="0"/>
        <v>3600</v>
      </c>
      <c r="D9" s="244">
        <v>3600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7063.5</v>
      </c>
      <c r="D10" s="243"/>
      <c r="E10" s="244">
        <v>7063.5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6707.41</v>
      </c>
      <c r="D11" s="244">
        <v>6707.41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224026.37000000005</v>
      </c>
      <c r="D12" s="20">
        <f>'DOE25'!L205+'DOE25'!L223+'DOE25'!L241-F12-G12</f>
        <v>221947.77000000005</v>
      </c>
      <c r="E12" s="243"/>
      <c r="F12" s="255">
        <f>'DOE25'!J205+'DOE25'!J223+'DOE25'!J241</f>
        <v>1833.6</v>
      </c>
      <c r="G12" s="53">
        <f>'DOE25'!K205+'DOE25'!K223+'DOE25'!K241</f>
        <v>245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210250.14</v>
      </c>
      <c r="D14" s="20">
        <f>'DOE25'!L207+'DOE25'!L225+'DOE25'!L243-F14-G14</f>
        <v>209361.08000000002</v>
      </c>
      <c r="E14" s="243"/>
      <c r="F14" s="255">
        <f>'DOE25'!J207+'DOE25'!J225+'DOE25'!J243</f>
        <v>889.06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57383.72</v>
      </c>
      <c r="D15" s="20">
        <f>'DOE25'!L208+'DOE25'!L226+'DOE25'!L244-F15-G15</f>
        <v>57383.72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4682.1700000000019</v>
      </c>
      <c r="D29" s="20">
        <f>'DOE25'!L358+'DOE25'!L359+'DOE25'!L360-'DOE25'!I367-F29-G29</f>
        <v>4682.1700000000019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6793</v>
      </c>
      <c r="D31" s="20">
        <f>'DOE25'!L290+'DOE25'!L309+'DOE25'!L328+'DOE25'!L333+'DOE25'!L334+'DOE25'!L335-F31-G31</f>
        <v>6793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2378825.23</v>
      </c>
      <c r="E33" s="246">
        <f>SUM(E5:E31)</f>
        <v>63030.86</v>
      </c>
      <c r="F33" s="246">
        <f>SUM(F5:F31)</f>
        <v>14915.59</v>
      </c>
      <c r="G33" s="246">
        <f>SUM(G5:G31)</f>
        <v>7591.54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63030.86</v>
      </c>
      <c r="E35" s="249"/>
    </row>
    <row r="36" spans="2:8" ht="12" thickTop="1" x14ac:dyDescent="0.2">
      <c r="B36" t="s">
        <v>814</v>
      </c>
      <c r="D36" s="20">
        <f>D33</f>
        <v>2378825.23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17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NEWFIELDS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55741.64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241599.2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68379.83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722.5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2607.9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300671.24000000005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68379.83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16603.439999999999</v>
      </c>
      <c r="D21" s="95">
        <f>'DOE25'!G22</f>
        <v>-13376.8</v>
      </c>
      <c r="E21" s="95">
        <f>'DOE25'!H22</f>
        <v>-3226.64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153.80000000000001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132005.92000000001</v>
      </c>
      <c r="D23" s="95">
        <f>'DOE25'!G24</f>
        <v>2543.04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133242.98000000001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548.64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282554.78000000003</v>
      </c>
      <c r="D31" s="41">
        <f>SUM(D21:D30)</f>
        <v>-10833.759999999998</v>
      </c>
      <c r="E31" s="41">
        <f>SUM(E21:E30)</f>
        <v>-3226.64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10000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10833.76</v>
      </c>
      <c r="E47" s="95">
        <f>'DOE25'!H48</f>
        <v>3226.64</v>
      </c>
      <c r="F47" s="95">
        <f>'DOE25'!I48</f>
        <v>0</v>
      </c>
      <c r="G47" s="95">
        <f>'DOE25'!J48</f>
        <v>68379.83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8116.4599999999991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18116.46</v>
      </c>
      <c r="D50" s="41">
        <f>SUM(D34:D49)</f>
        <v>10833.76</v>
      </c>
      <c r="E50" s="41">
        <f>SUM(E34:E49)</f>
        <v>3226.64</v>
      </c>
      <c r="F50" s="41">
        <f>SUM(F34:F49)</f>
        <v>0</v>
      </c>
      <c r="G50" s="41">
        <f>SUM(G34:G49)</f>
        <v>68379.83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300671.24000000005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68379.83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1812042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599.21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1718.2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21818.25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22446.04</v>
      </c>
      <c r="D61" s="95">
        <f>SUM('DOE25'!G98:G110)</f>
        <v>0</v>
      </c>
      <c r="E61" s="95">
        <f>SUM('DOE25'!H98:H110)</f>
        <v>4584.8999999999996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23045.25</v>
      </c>
      <c r="D62" s="130">
        <f>SUM(D57:D61)</f>
        <v>21818.25</v>
      </c>
      <c r="E62" s="130">
        <f>SUM(E57:E61)</f>
        <v>4584.8999999999996</v>
      </c>
      <c r="F62" s="130">
        <f>SUM(F57:F61)</f>
        <v>0</v>
      </c>
      <c r="G62" s="130">
        <f>SUM(G57:G61)</f>
        <v>1718.2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1835087.25</v>
      </c>
      <c r="D63" s="22">
        <f>D56+D62</f>
        <v>21818.25</v>
      </c>
      <c r="E63" s="22">
        <f>E56+E62</f>
        <v>4584.8999999999996</v>
      </c>
      <c r="F63" s="22">
        <f>F56+F62</f>
        <v>0</v>
      </c>
      <c r="G63" s="22">
        <f>G56+G62</f>
        <v>1718.2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250121.45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250668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2619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503408.45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503408.45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17080.22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17080.22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20000</v>
      </c>
    </row>
    <row r="104" spans="1:7" ht="12.75" thickTop="1" thickBot="1" x14ac:dyDescent="0.25">
      <c r="A104" s="33" t="s">
        <v>764</v>
      </c>
      <c r="C104" s="86">
        <f>C63+C81+C91+C103</f>
        <v>2355575.9200000004</v>
      </c>
      <c r="D104" s="86">
        <f>D63+D81+D91+D103</f>
        <v>21818.25</v>
      </c>
      <c r="E104" s="86">
        <f>E63+E81+E91+E103</f>
        <v>4584.8999999999996</v>
      </c>
      <c r="F104" s="86">
        <f>F63+F81+F91+F103</f>
        <v>0</v>
      </c>
      <c r="G104" s="86">
        <f>G63+G81+G103</f>
        <v>21718.2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1135867.0599999998</v>
      </c>
      <c r="D109" s="24" t="s">
        <v>288</v>
      </c>
      <c r="E109" s="95">
        <f>('DOE25'!L276)+('DOE25'!L295)+('DOE25'!L314)</f>
        <v>6793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428551.20999999996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7346.54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1571764.8099999998</v>
      </c>
      <c r="D115" s="86">
        <f>SUM(D109:D114)</f>
        <v>0</v>
      </c>
      <c r="E115" s="86">
        <f>SUM(E109:E114)</f>
        <v>6793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247133.39999999997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68991.340000000011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66274.77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224026.37000000005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210250.14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57383.72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21125.230000000003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874059.74000000011</v>
      </c>
      <c r="D128" s="86">
        <f>SUM(D118:D127)</f>
        <v>21125.230000000003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21718.2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-1718.2000000000007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20000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2465824.5499999998</v>
      </c>
      <c r="D145" s="86">
        <f>(D115+D128+D144)</f>
        <v>21125.230000000003</v>
      </c>
      <c r="E145" s="86">
        <f>(E115+E128+E144)</f>
        <v>6793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NEWFIELDS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18856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18856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1142660</v>
      </c>
      <c r="D10" s="182">
        <f>ROUND((C10/$C$28)*100,1)</f>
        <v>46.6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428551</v>
      </c>
      <c r="D11" s="182">
        <f>ROUND((C11/$C$28)*100,1)</f>
        <v>17.5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7347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247133</v>
      </c>
      <c r="D15" s="182">
        <f t="shared" ref="D15:D27" si="0">ROUND((C15/$C$28)*100,1)</f>
        <v>10.1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68991</v>
      </c>
      <c r="D16" s="182">
        <f t="shared" si="0"/>
        <v>2.8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66275</v>
      </c>
      <c r="D17" s="182">
        <f t="shared" si="0"/>
        <v>2.7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224026</v>
      </c>
      <c r="D18" s="182">
        <f t="shared" si="0"/>
        <v>9.1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210250</v>
      </c>
      <c r="D20" s="182">
        <f t="shared" si="0"/>
        <v>8.6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57384</v>
      </c>
      <c r="D21" s="182">
        <f t="shared" si="0"/>
        <v>2.2999999999999998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-693.25</v>
      </c>
      <c r="D27" s="182">
        <f t="shared" si="0"/>
        <v>0</v>
      </c>
    </row>
    <row r="28" spans="1:4" x14ac:dyDescent="0.2">
      <c r="B28" s="187" t="s">
        <v>722</v>
      </c>
      <c r="C28" s="180">
        <f>SUM(C10:C27)</f>
        <v>2451923.75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2451923.75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1812042</v>
      </c>
      <c r="D35" s="182">
        <f t="shared" ref="D35:D40" si="1">ROUND((C35/$C$41)*100,1)</f>
        <v>76.7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29348.34999999986</v>
      </c>
      <c r="D36" s="182">
        <f t="shared" si="1"/>
        <v>1.2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500789</v>
      </c>
      <c r="D37" s="182">
        <f t="shared" si="1"/>
        <v>21.2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2619</v>
      </c>
      <c r="D38" s="182">
        <f t="shared" si="1"/>
        <v>0.1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17080</v>
      </c>
      <c r="D39" s="182">
        <f t="shared" si="1"/>
        <v>0.7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2361878.3499999996</v>
      </c>
      <c r="D41" s="184">
        <f>SUM(D35:D40)</f>
        <v>99.9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NEWFIELDS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2017-08-29T17:37:08Z</cp:lastPrinted>
  <dcterms:created xsi:type="dcterms:W3CDTF">1997-12-04T19:04:30Z</dcterms:created>
  <dcterms:modified xsi:type="dcterms:W3CDTF">2017-12-05T13:45:31Z</dcterms:modified>
</cp:coreProperties>
</file>