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127" i="2" s="1"/>
  <c r="D128" i="2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F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K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E121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J640" i="1" s="1"/>
  <c r="H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G545" i="1" s="1"/>
  <c r="H534" i="1"/>
  <c r="I534" i="1"/>
  <c r="I545" i="1" s="1"/>
  <c r="J534" i="1"/>
  <c r="J545" i="1" s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H640" i="1"/>
  <c r="G641" i="1"/>
  <c r="H641" i="1"/>
  <c r="H642" i="1"/>
  <c r="G643" i="1"/>
  <c r="H643" i="1"/>
  <c r="G644" i="1"/>
  <c r="H645" i="1"/>
  <c r="G649" i="1"/>
  <c r="G651" i="1"/>
  <c r="G652" i="1"/>
  <c r="H652" i="1"/>
  <c r="G653" i="1"/>
  <c r="H653" i="1"/>
  <c r="G654" i="1"/>
  <c r="H654" i="1"/>
  <c r="H655" i="1"/>
  <c r="J655" i="1" s="1"/>
  <c r="L256" i="1"/>
  <c r="C18" i="2"/>
  <c r="C26" i="10"/>
  <c r="L328" i="1"/>
  <c r="L351" i="1"/>
  <c r="L290" i="1"/>
  <c r="A31" i="12"/>
  <c r="C70" i="2"/>
  <c r="D62" i="2"/>
  <c r="D63" i="2" s="1"/>
  <c r="D18" i="13"/>
  <c r="C18" i="13" s="1"/>
  <c r="D18" i="2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56" i="2"/>
  <c r="E103" i="2"/>
  <c r="D91" i="2"/>
  <c r="E62" i="2"/>
  <c r="E63" i="2" s="1"/>
  <c r="E31" i="2"/>
  <c r="G62" i="2"/>
  <c r="D19" i="13"/>
  <c r="C19" i="13" s="1"/>
  <c r="D14" i="13"/>
  <c r="C14" i="13" s="1"/>
  <c r="E13" i="13"/>
  <c r="C13" i="13" s="1"/>
  <c r="E78" i="2"/>
  <c r="E81" i="2" s="1"/>
  <c r="J257" i="1"/>
  <c r="J271" i="1" s="1"/>
  <c r="H112" i="1"/>
  <c r="F112" i="1"/>
  <c r="J641" i="1"/>
  <c r="J639" i="1"/>
  <c r="J571" i="1"/>
  <c r="L433" i="1"/>
  <c r="L419" i="1"/>
  <c r="D81" i="2"/>
  <c r="I169" i="1"/>
  <c r="H169" i="1"/>
  <c r="J643" i="1"/>
  <c r="I476" i="1"/>
  <c r="H625" i="1" s="1"/>
  <c r="J625" i="1" s="1"/>
  <c r="F169" i="1"/>
  <c r="J140" i="1"/>
  <c r="F571" i="1"/>
  <c r="I552" i="1"/>
  <c r="G22" i="2"/>
  <c r="K598" i="1"/>
  <c r="G647" i="1" s="1"/>
  <c r="K545" i="1"/>
  <c r="J552" i="1"/>
  <c r="C29" i="10"/>
  <c r="H140" i="1"/>
  <c r="L393" i="1"/>
  <c r="F22" i="13"/>
  <c r="C22" i="13" s="1"/>
  <c r="H25" i="13"/>
  <c r="C25" i="13" s="1"/>
  <c r="H571" i="1"/>
  <c r="L560" i="1"/>
  <c r="H338" i="1"/>
  <c r="H352" i="1" s="1"/>
  <c r="G192" i="1"/>
  <c r="H192" i="1"/>
  <c r="F552" i="1"/>
  <c r="C35" i="10"/>
  <c r="L309" i="1"/>
  <c r="L570" i="1"/>
  <c r="I571" i="1"/>
  <c r="J636" i="1"/>
  <c r="G36" i="2"/>
  <c r="L565" i="1"/>
  <c r="C138" i="2"/>
  <c r="J622" i="1" l="1"/>
  <c r="H552" i="1"/>
  <c r="L534" i="1"/>
  <c r="H33" i="13"/>
  <c r="E115" i="2"/>
  <c r="L427" i="1"/>
  <c r="A13" i="12"/>
  <c r="E16" i="13"/>
  <c r="C16" i="13" s="1"/>
  <c r="F192" i="1"/>
  <c r="A40" i="12"/>
  <c r="J644" i="1"/>
  <c r="J476" i="1"/>
  <c r="H626" i="1" s="1"/>
  <c r="I446" i="1"/>
  <c r="G642" i="1" s="1"/>
  <c r="J642" i="1" s="1"/>
  <c r="L614" i="1"/>
  <c r="J651" i="1"/>
  <c r="J649" i="1"/>
  <c r="H545" i="1"/>
  <c r="K549" i="1"/>
  <c r="K552" i="1" s="1"/>
  <c r="L529" i="1"/>
  <c r="L545" i="1" s="1"/>
  <c r="H476" i="1"/>
  <c r="H624" i="1" s="1"/>
  <c r="G476" i="1"/>
  <c r="H623" i="1" s="1"/>
  <c r="H661" i="1"/>
  <c r="D145" i="2"/>
  <c r="G661" i="1"/>
  <c r="D29" i="13"/>
  <c r="C29" i="13" s="1"/>
  <c r="F661" i="1"/>
  <c r="L362" i="1"/>
  <c r="G635" i="1" s="1"/>
  <c r="J635" i="1" s="1"/>
  <c r="C18" i="10"/>
  <c r="E128" i="2"/>
  <c r="C16" i="10"/>
  <c r="I662" i="1"/>
  <c r="L247" i="1"/>
  <c r="H660" i="1" s="1"/>
  <c r="G650" i="1"/>
  <c r="L229" i="1"/>
  <c r="C124" i="2"/>
  <c r="D15" i="13"/>
  <c r="C15" i="13" s="1"/>
  <c r="H647" i="1"/>
  <c r="K257" i="1"/>
  <c r="K271" i="1" s="1"/>
  <c r="I257" i="1"/>
  <c r="I271" i="1" s="1"/>
  <c r="G257" i="1"/>
  <c r="G271" i="1" s="1"/>
  <c r="F257" i="1"/>
  <c r="F271" i="1" s="1"/>
  <c r="H257" i="1"/>
  <c r="H271" i="1" s="1"/>
  <c r="C10" i="10"/>
  <c r="C17" i="10"/>
  <c r="J647" i="1"/>
  <c r="D12" i="13"/>
  <c r="C12" i="13" s="1"/>
  <c r="C121" i="2"/>
  <c r="E8" i="13"/>
  <c r="C8" i="13" s="1"/>
  <c r="C120" i="2"/>
  <c r="D7" i="13"/>
  <c r="C7" i="13" s="1"/>
  <c r="D5" i="13"/>
  <c r="C5" i="13" s="1"/>
  <c r="C109" i="2"/>
  <c r="C115" i="2" s="1"/>
  <c r="L211" i="1"/>
  <c r="F660" i="1" s="1"/>
  <c r="G645" i="1"/>
  <c r="J645" i="1" s="1"/>
  <c r="C81" i="2"/>
  <c r="C62" i="2"/>
  <c r="C63" i="2" s="1"/>
  <c r="J624" i="1"/>
  <c r="J623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C36" i="10"/>
  <c r="G63" i="2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C27" i="10"/>
  <c r="D31" i="13" l="1"/>
  <c r="C31" i="13" s="1"/>
  <c r="E145" i="2"/>
  <c r="F193" i="1"/>
  <c r="G627" i="1" s="1"/>
  <c r="J627" i="1" s="1"/>
  <c r="H646" i="1"/>
  <c r="J646" i="1" s="1"/>
  <c r="H664" i="1"/>
  <c r="H667" i="1" s="1"/>
  <c r="I661" i="1"/>
  <c r="G664" i="1"/>
  <c r="G667" i="1" s="1"/>
  <c r="C28" i="10"/>
  <c r="D24" i="10" s="1"/>
  <c r="C128" i="2"/>
  <c r="C145" i="2" s="1"/>
  <c r="E33" i="13"/>
  <c r="D35" i="13" s="1"/>
  <c r="F664" i="1"/>
  <c r="I660" i="1"/>
  <c r="L257" i="1"/>
  <c r="L271" i="1" s="1"/>
  <c r="G632" i="1" s="1"/>
  <c r="J632" i="1" s="1"/>
  <c r="G104" i="2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G672" i="1"/>
  <c r="C5" i="10" s="1"/>
  <c r="I664" i="1"/>
  <c r="I672" i="1" s="1"/>
  <c r="C7" i="10" s="1"/>
  <c r="D23" i="10"/>
  <c r="D20" i="10"/>
  <c r="D18" i="10"/>
  <c r="D25" i="10"/>
  <c r="C30" i="10"/>
  <c r="D27" i="10"/>
  <c r="D26" i="10"/>
  <c r="D16" i="10"/>
  <c r="D10" i="10"/>
  <c r="D15" i="10"/>
  <c r="D19" i="10"/>
  <c r="D13" i="10"/>
  <c r="D11" i="10"/>
  <c r="D21" i="10"/>
  <c r="D22" i="10"/>
  <c r="D17" i="10"/>
  <c r="D12" i="10"/>
  <c r="F672" i="1"/>
  <c r="C4" i="10" s="1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<sst xmlns="http://schemas.openxmlformats.org/spreadsheetml/2006/main" count="3955" uniqueCount="913">
  <si>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</si>
  <si>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</si>
  <si>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</si>
  <si>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</si>
  <si>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</si>
  <si>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</si>
  <si>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</si>
  <si>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</si>
  <si>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</si>
  <si>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</si>
  <si>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</si>
  <si>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</si>
  <si>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</si>
  <si>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</si>
  <si>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</si>
  <si>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</si>
  <si>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</si>
  <si>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</si>
  <si>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</si>
  <si>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</si>
  <si>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</si>
  <si>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</si>
  <si>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</si>
  <si>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</si>
  <si>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</si>
  <si>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</si>
  <si>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</si>
  <si>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</si>
  <si>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</si>
  <si>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</si>
  <si>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</si>
  <si>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</si>
  <si>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</si>
  <si>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</si>
  <si>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</si>
  <si>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</si>
  <si>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</si>
  <si>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</si>
  <si>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</si>
  <si>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</si>
  <si>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</si>
  <si>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</si>
  <si>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</si>
  <si>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</si>
  <si>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</si>
  <si>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</si>
  <si>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</si>
  <si>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</si>
  <si>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</si>
  <si>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</si>
  <si>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</si>
  <si>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</si>
  <si>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</si>
  <si>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</si>
  <si>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</si>
  <si>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</si>
  <si>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</si>
  <si>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</si>
  <si>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</si>
  <si>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</si>
  <si>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</si>
  <si>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</si>
  <si>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</si>
  <si>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</si>
  <si>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</si>
  <si>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</si>
  <si>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</si>
  <si>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</si>
  <si>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</si>
  <si>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</si>
  <si>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</si>
  <si>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</si>
  <si>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</si>
  <si>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</si>
  <si>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</si>
  <si>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</si>
  <si>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</si>
  <si>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</si>
  <si>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</si>
  <si>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</si>
  <si>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</si>
  <si>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</si>
  <si>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</si>
  <si>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</si>
  <si>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</si>
  <si>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</si>
  <si>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</si>
  <si>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</si>
  <si>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</si>
  <si>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</si>
  <si>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</si>
  <si>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</si>
  <si>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</si>
  <si>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</si>
  <si>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</si>
  <si>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</si>
  <si>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</si>
  <si>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</si>
  <si>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</si>
  <si>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</si>
  <si>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</si>
  <si>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</si>
  <si>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</si>
  <si>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</si>
  <si>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</si>
  <si>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</si>
  <si>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</si>
  <si>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</si>
  <si>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</si>
  <si>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</si>
  <si>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</si>
  <si>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</si>
  <si>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</si>
  <si>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</si>
  <si>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</si>
  <si>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</si>
  <si>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</si>
  <si>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</si>
  <si>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</si>
  <si>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</si>
  <si>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</si>
  <si>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</si>
  <si>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</si>
  <si>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</si>
  <si>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</si>
  <si>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</si>
  <si>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</si>
  <si>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</si>
  <si>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</si>
  <si>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</si>
  <si>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</si>
  <si>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</si>
  <si>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</si>
  <si>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</si>
  <si>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</si>
  <si>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</si>
  <si>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</si>
  <si>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</si>
  <si>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</si>
  <si>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</si>
  <si>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</si>
  <si>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</si>
  <si>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</si>
  <si>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</si>
  <si>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</si>
  <si>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</si>
  <si>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</si>
  <si>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</si>
  <si>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</si>
  <si>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</si>
  <si>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</si>
  <si>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</si>
  <si>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</si>
  <si>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</si>
  <si>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</si>
  <si>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</si>
  <si>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</si>
  <si>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</si>
  <si>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</si>
  <si>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</si>
  <si>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</si>
  <si>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</si>
  <si>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</si>
  <si>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</si>
  <si>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</si>
  <si>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</si>
  <si>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</si>
  <si>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</si>
  <si>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</si>
  <si>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</si>
  <si>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</si>
  <si>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</si>
  <si>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</si>
  <si>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</si>
  <si>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</si>
  <si>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</si>
  <si>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</si>
  <si>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</si>
  <si>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</si>
  <si>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</si>
  <si>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</si>
  <si>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</si>
  <si>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</si>
  <si>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</si>
  <si>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</si>
  <si>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</si>
  <si>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</si>
  <si>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</si>
  <si>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</si>
  <si>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</si>
  <si>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</si>
  <si>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</si>
  <si>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</si>
  <si>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</si>
  <si>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</si>
  <si>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</si>
  <si>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</si>
  <si>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</si>
  <si>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</si>
  <si>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</si>
  <si>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</si>
  <si>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</si>
  <si>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</si>
  <si>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</si>
  <si>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</si>
  <si>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</si>
  <si>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</si>
  <si>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</si>
  <si>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</si>
  <si>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</si>
  <si>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</si>
  <si>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</si>
  <si>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</si>
  <si>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</si>
  <si>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</si>
  <si>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</si>
  <si>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</si>
  <si>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</si>
  <si>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</si>
  <si>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</si>
  <si>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</si>
  <si>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</si>
  <si>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</si>
  <si>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</si>
  <si>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</si>
  <si>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</si>
  <si>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</si>
  <si>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</si>
  <si>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</si>
  <si>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</si>
  <si>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</si>
  <si>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</si>
  <si>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</si>
  <si>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</si>
  <si>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</si>
  <si>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</si>
  <si>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</si>
  <si>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</si>
  <si>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</si>
  <si>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</si>
  <si>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</si>
  <si>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</si>
  <si>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</si>
  <si>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</si>
  <si>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</si>
  <si>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</si>
  <si>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</si>
  <si>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</si>
  <si>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</si>
  <si>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</si>
  <si>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</si>
  <si>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</si>
  <si>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</si>
  <si>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</si>
  <si>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</si>
  <si>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</si>
  <si>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</si>
  <si>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</si>
  <si>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</si>
  <si>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</si>
  <si>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</si>
  <si>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</si>
  <si>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</si>
  <si>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</si>
  <si>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</si>
  <si>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</si>
  <si>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</si>
  <si>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</si>
  <si>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</si>
  <si>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</si>
  <si>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</si>
  <si>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</si>
  <si>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</si>
  <si>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</si>
  <si>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</si>
  <si>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</si>
  <si>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</si>
  <si>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</si>
  <si>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</si>
  <si>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</si>
  <si>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</si>
  <si>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</si>
  <si>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</si>
  <si>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</si>
  <si>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</si>
  <si>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</si>
  <si>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</si>
  <si>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</si>
  <si>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</si>
  <si>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</si>
  <si>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</si>
  <si>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</si>
  <si>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</si>
  <si>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</si>
  <si>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</si>
  <si>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</si>
  <si>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</si>
  <si>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</si>
  <si>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</si>
  <si>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</si>
  <si>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</si>
  <si>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</si>
  <si>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</si>
  <si>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</si>
  <si>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</si>
  <si>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</si>
  <si>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</si>
  <si>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</si>
  <si>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</si>
  <si>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</si>
  <si>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</si>
  <si>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</si>
  <si>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</si>
  <si>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</si>
  <si>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</si>
  <si>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</si>
  <si>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</si>
  <si>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</si>
  <si>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</si>
  <si>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</si>
  <si>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</si>
  <si>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</si>
  <si>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</si>
  <si>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</si>
  <si>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</si>
  <si>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</si>
  <si>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</si>
  <si>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</si>
  <si>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</si>
  <si>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</si>
  <si>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</si>
  <si>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</si>
  <si>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</si>
  <si>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</si>
  <si>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</si>
  <si>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</si>
  <si>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</si>
  <si>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</si>
  <si>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</si>
  <si>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</si>
  <si>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</si>
  <si>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</si>
  <si>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</si>
  <si>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</si>
  <si>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</si>
  <si>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</si>
  <si>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</si>
  <si>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</si>
  <si>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</si>
  <si>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</si>
  <si>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</si>
  <si>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</si>
  <si>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</si>
  <si>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</si>
  <si>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</si>
  <si>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</si>
  <si>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</si>
  <si>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</si>
  <si>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</si>
  <si>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</si>
  <si>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</si>
  <si>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</si>
  <si>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</si>
  <si>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</si>
  <si>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</si>
  <si>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</si>
  <si>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</si>
  <si>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</si>
  <si>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</si>
  <si>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</si>
  <si>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</si>
  <si>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</si>
  <si>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</si>
  <si>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</si>
  <si>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</si>
  <si>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</si>
  <si>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</si>
  <si>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</si>
  <si>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</si>
  <si>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</si>
  <si>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</si>
  <si>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</si>
  <si>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</si>
  <si>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</si>
  <si>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</si>
  <si>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</si>
  <si>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</si>
  <si>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</si>
  <si>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</si>
  <si>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</si>
  <si>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</si>
  <si>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</si>
  <si>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</si>
  <si>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</si>
  <si>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</si>
  <si>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</si>
  <si>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</si>
  <si>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</si>
  <si>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</si>
  <si>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</si>
  <si>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</si>
  <si>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</si>
  <si>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</si>
  <si>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</si>
  <si>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</si>
  <si>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</si>
  <si>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</si>
  <si>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</si>
  <si>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</si>
  <si>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</si>
  <si>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</si>
  <si>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</si>
  <si>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</si>
  <si>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</si>
  <si>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</si>
  <si>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</si>
  <si>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</si>
  <si>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</si>
  <si>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</si>
  <si>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</si>
  <si>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</si>
  <si>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</si>
  <si>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</si>
  <si>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</si>
  <si>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</si>
  <si>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</si>
  <si>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</si>
  <si>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</si>
  <si>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</si>
  <si>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</si>
  <si>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</si>
  <si>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</si>
  <si>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</si>
  <si>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</si>
  <si>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</si>
  <si>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</si>
  <si>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</si>
  <si>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</si>
  <si>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</si>
  <si>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</si>
  <si>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</si>
  <si>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</si>
  <si>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</si>
  <si>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</si>
  <si>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</si>
  <si>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</si>
  <si>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</si>
  <si>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</si>
  <si>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</si>
  <si>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</si>
  <si>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</si>
  <si>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</si>
  <si>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</si>
  <si>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</si>
  <si>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</si>
  <si>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</si>
  <si>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</si>
  <si>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</si>
  <si>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</si>
  <si>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</si>
  <si>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</si>
  <si>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</si>
  <si>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</si>
  <si>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</si>
  <si>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</si>
  <si>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</si>
  <si>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</si>
  <si>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</si>
  <si>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</si>
  <si>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</si>
  <si>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</si>
  <si>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</si>
  <si>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</si>
  <si>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</si>
  <si>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</si>
  <si>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</si>
  <si>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</si>
  <si>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</si>
  <si>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</si>
  <si>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</si>
  <si>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</si>
  <si>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</si>
  <si>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</si>
  <si>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</si>
  <si>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</si>
  <si>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</si>
  <si>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</si>
  <si>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</si>
  <si>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</si>
  <si>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</si>
  <si>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</si>
  <si>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</si>
  <si>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</si>
  <si>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</si>
  <si>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</si>
  <si>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</si>
  <si>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</si>
  <si>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</si>
  <si>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</si>
  <si>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</si>
  <si>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</si>
  <si>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</si>
  <si>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</si>
  <si>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</si>
  <si>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</si>
  <si>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</si>
  <si>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</si>
  <si>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</si>
  <si>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</si>
  <si>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</si>
  <si>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</si>
  <si>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</si>
  <si>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</si>
  <si>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</si>
  <si>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</si>
  <si>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</si>
  <si>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</si>
  <si>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</si>
  <si>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</si>
  <si>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</si>
  <si>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</si>
  <si>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</si>
  <si>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</si>
  <si>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</si>
  <si>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</si>
  <si>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</si>
  <si>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</si>
  <si>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</si>
  <si>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</si>
  <si>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</si>
  <si>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</si>
  <si>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</si>
  <si>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</si>
  <si>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</si>
  <si>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</si>
  <si>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</si>
  <si>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</si>
  <si>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</si>
  <si>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</si>
  <si>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</si>
  <si>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</si>
  <si>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</si>
  <si>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</si>
  <si>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</si>
  <si>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</si>
  <si>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</si>
  <si>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</si>
  <si>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</si>
  <si>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</si>
  <si>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</si>
  <si>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</si>
  <si>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</si>
  <si>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</si>
  <si>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</si>
  <si>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</si>
  <si>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</si>
  <si>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</si>
  <si>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</si>
  <si>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</si>
  <si>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</si>
  <si>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</si>
  <si>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</si>
  <si>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</si>
  <si>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</si>
  <si>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</si>
  <si>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</si>
  <si>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</si>
  <si>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</si>
  <si>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</si>
  <si>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</si>
  <si>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</si>
  <si>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</si>
  <si>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</si>
  <si>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</si>
  <si>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</si>
  <si>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</si>
  <si>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</si>
  <si>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</si>
  <si>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</si>
  <si>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</si>
  <si>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</si>
  <si>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</si>
  <si>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</si>
  <si>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</si>
  <si>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</si>
  <si>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</si>
  <si>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</si>
  <si>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</si>
  <si>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</si>
  <si>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</si>
  <si>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</si>
  <si>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</si>
  <si>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</si>
  <si>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</si>
  <si>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</si>
  <si>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</si>
  <si>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</si>
  <si>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</si>
  <si>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</si>
  <si>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</si>
  <si>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</si>
  <si>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</si>
  <si>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</si>
  <si>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</si>
  <si>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</si>
  <si>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</si>
  <si>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</si>
  <si>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</si>
  <si>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</si>
  <si>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</si>
  <si>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</si>
  <si>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</si>
  <si>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</si>
  <si>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</si>
  <si>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</si>
  <si>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</si>
  <si>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</si>
  <si>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</si>
  <si>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</si>
  <si>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</si>
  <si>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</si>
  <si>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</si>
  <si>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</si>
  <si>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</si>
  <si>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</si>
  <si>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</si>
  <si>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</si>
  <si>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</si>
  <si>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</si>
  <si>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</si>
  <si>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</si>
  <si>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</si>
  <si>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</si>
  <si>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</si>
  <si>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</si>
  <si>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</si>
  <si>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</si>
  <si>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</si>
  <si>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</si>
  <si>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</si>
  <si>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</si>
  <si>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</si>
  <si>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</si>
  <si>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</si>
  <si>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</si>
  <si>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</si>
  <si>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</si>
  <si>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</si>
  <si>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</si>
  <si>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</si>
  <si>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</si>
  <si>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</si>
  <si>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</si>
  <si>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</si>
  <si>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</si>
  <si>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</si>
  <si>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</si>
  <si>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</si>
  <si>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</si>
  <si>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</si>
  <si>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</si>
  <si>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</si>
  <si>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</si>
  <si>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</si>
  <si>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</si>
  <si>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</si>
  <si>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</si>
  <si>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</si>
  <si>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</si>
  <si>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</si>
  <si>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</si>
  <si>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</si>
  <si>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</si>
  <si>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</si>
  <si>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</si>
  <si>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</si>
  <si>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</si>
  <si>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</si>
  <si>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</si>
  <si>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</si>
  <si>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</si>
  <si>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</si>
  <si>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</si>
  <si>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</si>
  <si>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</si>
  <si>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</si>
  <si>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</si>
  <si>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</si>
  <si>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</si>
  <si>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</si>
  <si>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</si>
  <si>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</si>
  <si>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</si>
  <si>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</si>
  <si>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</si>
  <si>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</si>
  <si>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</si>
  <si>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</si>
  <si>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</si>
  <si>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</si>
  <si>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</si>
  <si>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</si>
  <si>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</si>
  <si>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</si>
  <si>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</si>
  <si>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</si>
  <si>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</si>
  <si>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</si>
  <si>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</si>
  <si>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</si>
  <si>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</si>
  <si>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</si>
  <si>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</si>
  <si>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</si>
  <si>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</si>
  <si>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</si>
  <si>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</si>
  <si>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</si>
  <si>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</si>
  <si>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</si>
  <si>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</si>
  <si>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</si>
  <si>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</si>
  <si>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</si>
  <si>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</si>
  <si>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</si>
  <si>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</si>
  <si>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</si>
  <si>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</si>
  <si>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</si>
  <si>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</si>
  <si>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</si>
  <si>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</si>
  <si>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</si>
  <si>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</si>
  <si>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</si>
  <si>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</si>
  <si>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</si>
  <si>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</si>
  <si>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</si>
  <si>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</si>
  <si>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</si>
  <si>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</si>
  <si>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</si>
  <si>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</si>
  <si>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</si>
  <si>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</si>
  <si>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</si>
  <si>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</si>
  <si>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</si>
  <si>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</si>
  <si>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</si>
  <si>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</si>
  <si>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</si>
  <si>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</si>
  <si>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</si>
  <si>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</si>
  <si>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</si>
  <si>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</si>
  <si>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</si>
  <si>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</si>
  <si>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</si>
  <si>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</si>
  <si>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</si>
  <si>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</si>
  <si>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</si>
  <si>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</si>
  <si>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</si>
  <si>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</si>
  <si>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</si>
  <si>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</si>
  <si>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</si>
  <si>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</si>
  <si>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</si>
  <si>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</si>
  <si>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</si>
  <si>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</si>
  <si>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</si>
  <si>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</si>
  <si>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</si>
  <si>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</si>
  <si>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</si>
  <si>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</si>
  <si>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</si>
  <si>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</si>
  <si>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</si>
  <si>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</si>
  <si>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</si>
  <si>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</si>
  <si>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</si>
  <si>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</si>
  <si>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</si>
  <si>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</si>
  <si>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</si>
  <si>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</si>
  <si>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</si>
  <si>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</si>
  <si>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</si>
  <si>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</si>
  <si>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</si>
  <si>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</si>
  <si>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</si>
  <si>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</si>
  <si>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</si>
  <si>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</si>
  <si>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</si>
  <si>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</si>
  <si>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</si>
  <si>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</si>
  <si>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</si>
  <si>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</si>
  <si>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</si>
  <si>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</si>
  <si>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</si>
  <si>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</si>
  <si>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</si>
  <si>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</si>
  <si>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</si>
  <si>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</si>
  <si>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</si>
  <si>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</si>
  <si>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</si>
  <si>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</si>
  <si>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</si>
  <si>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</si>
  <si>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</si>
  <si>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</si>
  <si>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</si>
  <si>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</si>
  <si>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</si>
  <si>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</si>
  <si>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</si>
  <si>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</si>
  <si>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</si>
  <si>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</si>
  <si>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</si>
  <si>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</si>
  <si>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</si>
  <si>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</si>
  <si>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</si>
  <si>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</si>
  <si>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</si>
  <si>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</si>
  <si>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</si>
  <si>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</si>
  <si>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</si>
  <si>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</si>
  <si>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</si>
  <si>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</si>
  <si>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</si>
  <si>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</si>
  <si>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</si>
  <si>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</si>
  <si>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</si>
  <si>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</si>
  <si>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</si>
  <si>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</si>
  <si>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</si>
  <si>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</si>
  <si>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</si>
  <si>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</si>
  <si>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</si>
  <si>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</si>
  <si>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</si>
  <si>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</si>
  <si>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</si>
  <si>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</si>
  <si>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</si>
  <si>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</si>
  <si>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</si>
  <si>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</si>
  <si>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</si>
  <si>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</si>
  <si>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</si>
  <si>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</si>
  <si>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</si>
  <si>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</si>
  <si>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</si>
  <si>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</si>
  <si>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</si>
  <si>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</si>
  <si>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</si>
  <si>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</si>
  <si>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</si>
  <si>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</si>
  <si>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</si>
  <si>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</si>
  <si>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</si>
  <si>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</si>
  <si>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</si>
  <si>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</si>
  <si>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</si>
  <si>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</si>
  <si>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</si>
  <si>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</si>
  <si>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</si>
  <si>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</si>
  <si>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</si>
  <si>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</si>
  <si>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</si>
  <si>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</si>
  <si>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</si>
  <si>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</si>
  <si>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</si>
  <si>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</si>
  <si>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</si>
  <si>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</si>
  <si>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</si>
  <si>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</si>
  <si>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</si>
  <si>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</si>
  <si>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</si>
  <si>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NEWINGTON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</si>
</sst>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391</v>
      </c>
      <c r="C2" s="21">
        <v>391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351935.93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89941.61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1371.17</v>
      </c>
      <c r="G12" s="18"/>
      <c r="H12" s="18">
        <v>4216.95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56.24</v>
      </c>
      <c r="G13" s="18">
        <v>286.26</v>
      </c>
      <c r="H13" s="18">
        <v>1084.9100000000001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550.27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353363.33999999997</v>
      </c>
      <c r="G19" s="41">
        <f>SUM(G9:G18)</f>
        <v>836.53</v>
      </c>
      <c r="H19" s="41">
        <f>SUM(H9:H18)</f>
        <v>5301.86</v>
      </c>
      <c r="I19" s="41">
        <f>SUM(I9:I18)</f>
        <v>0</v>
      </c>
      <c r="J19" s="41">
        <f>SUM(J9:J18)</f>
        <v>89941.61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4216.95</v>
      </c>
      <c r="G22" s="18">
        <v>286.26</v>
      </c>
      <c r="H22" s="18">
        <v>1084.9100000000001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9899.4</v>
      </c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1085.24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15201.589999999998</v>
      </c>
      <c r="G32" s="41">
        <f>SUM(G22:G31)</f>
        <v>286.26</v>
      </c>
      <c r="H32" s="41">
        <f>SUM(H22:H31)</f>
        <v>1084.9100000000001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550.27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65000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>
        <v>4216.95</v>
      </c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45401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14586.07</v>
      </c>
      <c r="G48" s="18"/>
      <c r="H48" s="18"/>
      <c r="I48" s="18"/>
      <c r="J48" s="13">
        <f>SUM(I459)</f>
        <v>89941.61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213174.68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338161.75</v>
      </c>
      <c r="G51" s="41">
        <f>SUM(G35:G50)</f>
        <v>550.27</v>
      </c>
      <c r="H51" s="41">
        <f>SUM(H35:H50)</f>
        <v>4216.95</v>
      </c>
      <c r="I51" s="41">
        <f>SUM(I35:I50)</f>
        <v>0</v>
      </c>
      <c r="J51" s="41">
        <f>SUM(J35:J50)</f>
        <v>89941.61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353363.34</v>
      </c>
      <c r="G52" s="41">
        <f>G51+G32</f>
        <v>836.53</v>
      </c>
      <c r="H52" s="41">
        <f>H51+H32</f>
        <v>5301.86</v>
      </c>
      <c r="I52" s="41">
        <f>I51+I32</f>
        <v>0</v>
      </c>
      <c r="J52" s="41">
        <f>J51+J32</f>
        <v>89941.61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580479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580479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86209.81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86209.81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v>197.94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19968.150000000001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16644.95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3206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883.8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17528.75</v>
      </c>
      <c r="G111" s="41">
        <f>SUM(G96:G110)</f>
        <v>19968.150000000001</v>
      </c>
      <c r="H111" s="41">
        <f>SUM(H96:H110)</f>
        <v>3206</v>
      </c>
      <c r="I111" s="41">
        <f>SUM(I96:I110)</f>
        <v>0</v>
      </c>
      <c r="J111" s="41">
        <f>SUM(J96:J110)</f>
        <v>197.94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684217.56</v>
      </c>
      <c r="G112" s="41">
        <f>G60+G111</f>
        <v>19968.150000000001</v>
      </c>
      <c r="H112" s="41">
        <f>H60+H79+H94+H111</f>
        <v>3206</v>
      </c>
      <c r="I112" s="41">
        <f>I60+I111</f>
        <v>0</v>
      </c>
      <c r="J112" s="41">
        <f>J60+J111</f>
        <v>197.94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/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1235559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1235559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312.45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312.45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1235559</v>
      </c>
      <c r="G140" s="41">
        <f>G121+SUM(G136:G137)</f>
        <v>312.45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16265.59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3784.56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15623.64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15623.64</v>
      </c>
      <c r="G162" s="41">
        <f>SUM(G150:G161)</f>
        <v>3784.56</v>
      </c>
      <c r="H162" s="41">
        <f>SUM(H150:H161)</f>
        <v>16265.59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15623.64</v>
      </c>
      <c r="G169" s="41">
        <f>G147+G162+SUM(G163:G168)</f>
        <v>3784.56</v>
      </c>
      <c r="H169" s="41">
        <f>H147+H162+SUM(H163:H168)</f>
        <v>16265.59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13250.58</v>
      </c>
      <c r="H179" s="18"/>
      <c r="I179" s="18"/>
      <c r="J179" s="18">
        <v>80000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13250.58</v>
      </c>
      <c r="H183" s="41">
        <f>SUM(H179:H182)</f>
        <v>0</v>
      </c>
      <c r="I183" s="41">
        <f>SUM(I179:I182)</f>
        <v>0</v>
      </c>
      <c r="J183" s="41">
        <f>SUM(J179:J182)</f>
        <v>80000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24550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24550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24550</v>
      </c>
      <c r="G192" s="41">
        <f>G183+SUM(G188:G191)</f>
        <v>13250.58</v>
      </c>
      <c r="H192" s="41">
        <f>+H183+SUM(H188:H191)</f>
        <v>0</v>
      </c>
      <c r="I192" s="41">
        <f>I177+I183+SUM(I188:I191)</f>
        <v>0</v>
      </c>
      <c r="J192" s="41">
        <f>J183</f>
        <v>80000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1959950.2</v>
      </c>
      <c r="G193" s="47">
        <f>G112+G140+G169+G192</f>
        <v>37315.740000000005</v>
      </c>
      <c r="H193" s="47">
        <f>H112+H140+H169+H192</f>
        <v>19471.59</v>
      </c>
      <c r="I193" s="47">
        <f>I112+I140+I169+I192</f>
        <v>0</v>
      </c>
      <c r="J193" s="47">
        <f>J112+J140+J192</f>
        <v>80197.94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310823.69</v>
      </c>
      <c r="G197" s="18">
        <v>170523.99</v>
      </c>
      <c r="H197" s="18">
        <v>2571.85</v>
      </c>
      <c r="I197" s="18">
        <v>11332.39</v>
      </c>
      <c r="J197" s="18">
        <v>2481.9499999999998</v>
      </c>
      <c r="K197" s="18"/>
      <c r="L197" s="19">
        <f>SUM(F197:K197)</f>
        <v>497733.87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89221.31</v>
      </c>
      <c r="G198" s="18">
        <v>48948.56</v>
      </c>
      <c r="H198" s="18">
        <v>10406.469999999999</v>
      </c>
      <c r="I198" s="18">
        <v>2872.68</v>
      </c>
      <c r="J198" s="18"/>
      <c r="K198" s="18">
        <v>1294</v>
      </c>
      <c r="L198" s="19">
        <f>SUM(F198:K198)</f>
        <v>152743.01999999999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8969.67</v>
      </c>
      <c r="G200" s="18">
        <v>4920.9399999999996</v>
      </c>
      <c r="H200" s="18">
        <v>4732</v>
      </c>
      <c r="I200" s="18">
        <v>344.46</v>
      </c>
      <c r="J200" s="18"/>
      <c r="K200" s="18"/>
      <c r="L200" s="19">
        <f>SUM(F200:K200)</f>
        <v>18967.07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32954.68</v>
      </c>
      <c r="G202" s="18">
        <v>18079.59</v>
      </c>
      <c r="H202" s="18">
        <v>14743.79</v>
      </c>
      <c r="I202" s="18">
        <v>450.11</v>
      </c>
      <c r="J202" s="18"/>
      <c r="K202" s="18"/>
      <c r="L202" s="19">
        <f t="shared" ref="L202:L208" si="0">SUM(F202:K202)</f>
        <v>66228.17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7565.3</v>
      </c>
      <c r="G203" s="18">
        <v>4082.06</v>
      </c>
      <c r="H203" s="18">
        <v>11308.24</v>
      </c>
      <c r="I203" s="18">
        <v>1316.33</v>
      </c>
      <c r="J203" s="18"/>
      <c r="K203" s="18"/>
      <c r="L203" s="19">
        <f t="shared" si="0"/>
        <v>24271.93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9600</v>
      </c>
      <c r="G204" s="18">
        <v>770.97</v>
      </c>
      <c r="H204" s="18">
        <v>134544.95000000001</v>
      </c>
      <c r="I204" s="18">
        <v>32</v>
      </c>
      <c r="J204" s="18"/>
      <c r="K204" s="18">
        <v>3080.59</v>
      </c>
      <c r="L204" s="19">
        <f t="shared" si="0"/>
        <v>148028.51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107863.52</v>
      </c>
      <c r="G205" s="18">
        <v>60176.05</v>
      </c>
      <c r="H205" s="18">
        <v>3261.19</v>
      </c>
      <c r="I205" s="18">
        <v>1343.16</v>
      </c>
      <c r="J205" s="18"/>
      <c r="K205" s="18">
        <v>780</v>
      </c>
      <c r="L205" s="19">
        <f t="shared" si="0"/>
        <v>173423.92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>
        <v>1655.45</v>
      </c>
      <c r="L206" s="19">
        <f t="shared" si="0"/>
        <v>1655.45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24487.14</v>
      </c>
      <c r="G207" s="18">
        <v>13434.13</v>
      </c>
      <c r="H207" s="18">
        <v>29519.81</v>
      </c>
      <c r="I207" s="18">
        <v>27408.69</v>
      </c>
      <c r="J207" s="18"/>
      <c r="K207" s="18"/>
      <c r="L207" s="19">
        <f t="shared" si="0"/>
        <v>94849.77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29853.279999999999</v>
      </c>
      <c r="I208" s="18"/>
      <c r="J208" s="18"/>
      <c r="K208" s="18"/>
      <c r="L208" s="19">
        <f t="shared" si="0"/>
        <v>29853.279999999999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v>2345.6</v>
      </c>
      <c r="I209" s="18"/>
      <c r="J209" s="18"/>
      <c r="K209" s="18"/>
      <c r="L209" s="19">
        <f>SUM(F209:K209)</f>
        <v>2345.6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591485.30999999994</v>
      </c>
      <c r="G211" s="41">
        <f t="shared" si="1"/>
        <v>320936.28999999998</v>
      </c>
      <c r="H211" s="41">
        <f t="shared" si="1"/>
        <v>243287.18000000002</v>
      </c>
      <c r="I211" s="41">
        <f t="shared" si="1"/>
        <v>45099.82</v>
      </c>
      <c r="J211" s="41">
        <f t="shared" si="1"/>
        <v>2481.9499999999998</v>
      </c>
      <c r="K211" s="41">
        <f t="shared" si="1"/>
        <v>6810.04</v>
      </c>
      <c r="L211" s="41">
        <f t="shared" si="1"/>
        <v>1210100.5900000001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135757.09</v>
      </c>
      <c r="I215" s="18"/>
      <c r="J215" s="18"/>
      <c r="K215" s="18"/>
      <c r="L215" s="19">
        <f>SUM(F215:K215)</f>
        <v>135757.09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v>9899.4</v>
      </c>
      <c r="I216" s="18"/>
      <c r="J216" s="18"/>
      <c r="K216" s="18"/>
      <c r="L216" s="19">
        <f>SUM(F216:K216)</f>
        <v>9899.4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1200</v>
      </c>
      <c r="G222" s="18">
        <v>96.37</v>
      </c>
      <c r="H222" s="18">
        <v>16818.12</v>
      </c>
      <c r="I222" s="18">
        <v>4</v>
      </c>
      <c r="J222" s="18"/>
      <c r="K222" s="18">
        <v>385.07</v>
      </c>
      <c r="L222" s="19">
        <f t="shared" si="2"/>
        <v>18503.559999999998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14121.75</v>
      </c>
      <c r="I226" s="18"/>
      <c r="J226" s="18"/>
      <c r="K226" s="18"/>
      <c r="L226" s="19">
        <f t="shared" si="2"/>
        <v>14121.75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1200</v>
      </c>
      <c r="G229" s="41">
        <f>SUM(G215:G228)</f>
        <v>96.37</v>
      </c>
      <c r="H229" s="41">
        <f>SUM(H215:H228)</f>
        <v>176596.36</v>
      </c>
      <c r="I229" s="41">
        <f>SUM(I215:I228)</f>
        <v>4</v>
      </c>
      <c r="J229" s="41">
        <f>SUM(J215:J228)</f>
        <v>0</v>
      </c>
      <c r="K229" s="41">
        <f t="shared" si="3"/>
        <v>385.07</v>
      </c>
      <c r="L229" s="41">
        <f t="shared" si="3"/>
        <v>178281.8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297739.27</v>
      </c>
      <c r="I233" s="18"/>
      <c r="J233" s="18"/>
      <c r="K233" s="18"/>
      <c r="L233" s="19">
        <f>SUM(F233:K233)</f>
        <v>297739.27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6522.06</v>
      </c>
      <c r="I234" s="18"/>
      <c r="J234" s="18"/>
      <c r="K234" s="18"/>
      <c r="L234" s="19">
        <f>SUM(F234:K234)</f>
        <v>6522.06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1200</v>
      </c>
      <c r="G240" s="18">
        <v>96.37</v>
      </c>
      <c r="H240" s="18">
        <v>16818.12</v>
      </c>
      <c r="I240" s="18">
        <v>4</v>
      </c>
      <c r="J240" s="18"/>
      <c r="K240" s="18">
        <v>385.08</v>
      </c>
      <c r="L240" s="19">
        <f t="shared" si="4"/>
        <v>18503.57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14121.75</v>
      </c>
      <c r="I244" s="18"/>
      <c r="J244" s="18"/>
      <c r="K244" s="18"/>
      <c r="L244" s="19">
        <f t="shared" si="4"/>
        <v>14121.75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1200</v>
      </c>
      <c r="G247" s="41">
        <f t="shared" si="5"/>
        <v>96.37</v>
      </c>
      <c r="H247" s="41">
        <f t="shared" si="5"/>
        <v>335201.2</v>
      </c>
      <c r="I247" s="41">
        <f t="shared" si="5"/>
        <v>4</v>
      </c>
      <c r="J247" s="41">
        <f t="shared" si="5"/>
        <v>0</v>
      </c>
      <c r="K247" s="41">
        <f t="shared" si="5"/>
        <v>385.08</v>
      </c>
      <c r="L247" s="41">
        <f t="shared" si="5"/>
        <v>336886.65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55900.91</v>
      </c>
      <c r="I255" s="18"/>
      <c r="J255" s="18"/>
      <c r="K255" s="18"/>
      <c r="L255" s="19">
        <f t="shared" si="6"/>
        <v>55900.91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55900.91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55900.91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593885.30999999994</v>
      </c>
      <c r="G257" s="41">
        <f t="shared" si="8"/>
        <v>321129.02999999997</v>
      </c>
      <c r="H257" s="41">
        <f t="shared" si="8"/>
        <v>810985.65</v>
      </c>
      <c r="I257" s="41">
        <f t="shared" si="8"/>
        <v>45107.82</v>
      </c>
      <c r="J257" s="41">
        <f t="shared" si="8"/>
        <v>2481.9499999999998</v>
      </c>
      <c r="K257" s="41">
        <f t="shared" si="8"/>
        <v>7580.19</v>
      </c>
      <c r="L257" s="41">
        <f t="shared" si="8"/>
        <v>1781169.95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13250.58</v>
      </c>
      <c r="L263" s="19">
        <f>SUM(F263:K263)</f>
        <v>13250.58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80000</v>
      </c>
      <c r="L266" s="19">
        <f t="shared" si="9"/>
        <v>80000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93250.58</v>
      </c>
      <c r="L270" s="41">
        <f t="shared" si="9"/>
        <v>93250.58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593885.30999999994</v>
      </c>
      <c r="G271" s="42">
        <f t="shared" si="11"/>
        <v>321129.02999999997</v>
      </c>
      <c r="H271" s="42">
        <f t="shared" si="11"/>
        <v>810985.65</v>
      </c>
      <c r="I271" s="42">
        <f t="shared" si="11"/>
        <v>45107.82</v>
      </c>
      <c r="J271" s="42">
        <f t="shared" si="11"/>
        <v>2481.9499999999998</v>
      </c>
      <c r="K271" s="42">
        <f t="shared" si="11"/>
        <v>100830.77</v>
      </c>
      <c r="L271" s="42">
        <f t="shared" si="11"/>
        <v>1874420.53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3120</v>
      </c>
      <c r="G276" s="18">
        <v>741.35</v>
      </c>
      <c r="H276" s="18">
        <v>775</v>
      </c>
      <c r="I276" s="18">
        <v>2103.5300000000002</v>
      </c>
      <c r="J276" s="18">
        <v>656.64</v>
      </c>
      <c r="K276" s="18"/>
      <c r="L276" s="19">
        <f>SUM(F276:K276)</f>
        <v>7396.5200000000013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>
        <v>417.63</v>
      </c>
      <c r="J282" s="18">
        <v>11302.48</v>
      </c>
      <c r="K282" s="18"/>
      <c r="L282" s="19">
        <f t="shared" si="12"/>
        <v>11720.109999999999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>
        <v>129.53</v>
      </c>
      <c r="J284" s="18"/>
      <c r="K284" s="18"/>
      <c r="L284" s="19">
        <f t="shared" si="12"/>
        <v>129.53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>
        <v>47.96</v>
      </c>
      <c r="J286" s="18"/>
      <c r="K286" s="18"/>
      <c r="L286" s="19">
        <f t="shared" si="12"/>
        <v>47.96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3120</v>
      </c>
      <c r="G290" s="42">
        <f t="shared" si="13"/>
        <v>741.35</v>
      </c>
      <c r="H290" s="42">
        <f t="shared" si="13"/>
        <v>775</v>
      </c>
      <c r="I290" s="42">
        <f t="shared" si="13"/>
        <v>2698.6500000000005</v>
      </c>
      <c r="J290" s="42">
        <f t="shared" si="13"/>
        <v>11959.119999999999</v>
      </c>
      <c r="K290" s="42">
        <f t="shared" si="13"/>
        <v>0</v>
      </c>
      <c r="L290" s="41">
        <f t="shared" si="13"/>
        <v>19294.12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3120</v>
      </c>
      <c r="G338" s="41">
        <f t="shared" si="20"/>
        <v>741.35</v>
      </c>
      <c r="H338" s="41">
        <f t="shared" si="20"/>
        <v>775</v>
      </c>
      <c r="I338" s="41">
        <f t="shared" si="20"/>
        <v>2698.6500000000005</v>
      </c>
      <c r="J338" s="41">
        <f t="shared" si="20"/>
        <v>11959.119999999999</v>
      </c>
      <c r="K338" s="41">
        <f t="shared" si="20"/>
        <v>0</v>
      </c>
      <c r="L338" s="41">
        <f t="shared" si="20"/>
        <v>19294.12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3120</v>
      </c>
      <c r="G352" s="41">
        <f>G338</f>
        <v>741.35</v>
      </c>
      <c r="H352" s="41">
        <f>H338</f>
        <v>775</v>
      </c>
      <c r="I352" s="41">
        <f>I338</f>
        <v>2698.6500000000005</v>
      </c>
      <c r="J352" s="41">
        <f>J338</f>
        <v>11959.119999999999</v>
      </c>
      <c r="K352" s="47">
        <f>K338+K351</f>
        <v>0</v>
      </c>
      <c r="L352" s="41">
        <f>L338+L351</f>
        <v>19294.12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8442.42</v>
      </c>
      <c r="G358" s="18">
        <v>4631.67</v>
      </c>
      <c r="H358" s="18">
        <v>2337.2800000000002</v>
      </c>
      <c r="I358" s="18">
        <v>21551.68</v>
      </c>
      <c r="J358" s="18">
        <v>979.88</v>
      </c>
      <c r="K358" s="18">
        <v>50</v>
      </c>
      <c r="L358" s="13">
        <f>SUM(F358:K358)</f>
        <v>37992.93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8442.42</v>
      </c>
      <c r="G362" s="47">
        <f t="shared" si="22"/>
        <v>4631.67</v>
      </c>
      <c r="H362" s="47">
        <f t="shared" si="22"/>
        <v>2337.2800000000002</v>
      </c>
      <c r="I362" s="47">
        <f t="shared" si="22"/>
        <v>21551.68</v>
      </c>
      <c r="J362" s="47">
        <f t="shared" si="22"/>
        <v>979.88</v>
      </c>
      <c r="K362" s="47">
        <f t="shared" si="22"/>
        <v>50</v>
      </c>
      <c r="L362" s="47">
        <f t="shared" si="22"/>
        <v>37992.93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20439.580000000002</v>
      </c>
      <c r="G367" s="18"/>
      <c r="H367" s="18"/>
      <c r="I367" s="56">
        <f>SUM(F367:H367)</f>
        <v>20439.580000000002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1112.0999999999999</v>
      </c>
      <c r="G368" s="63"/>
      <c r="H368" s="63"/>
      <c r="I368" s="56">
        <f>SUM(F368:H368)</f>
        <v>1112.0999999999999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21551.68</v>
      </c>
      <c r="G369" s="47">
        <f>SUM(G367:G368)</f>
        <v>0</v>
      </c>
      <c r="H369" s="47">
        <f>SUM(H367:H368)</f>
        <v>0</v>
      </c>
      <c r="I369" s="47">
        <f>SUM(I367:I368)</f>
        <v>21551.68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>
        <v>74.56</v>
      </c>
      <c r="I395" s="18"/>
      <c r="J395" s="24" t="s">
        <v>288</v>
      </c>
      <c r="K395" s="24" t="s">
        <v>288</v>
      </c>
      <c r="L395" s="56">
        <f t="shared" ref="L395:L400" si="26">SUM(F395:K395)</f>
        <v>74.56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80000</v>
      </c>
      <c r="H397" s="18">
        <v>123.38</v>
      </c>
      <c r="I397" s="18"/>
      <c r="J397" s="24" t="s">
        <v>288</v>
      </c>
      <c r="K397" s="24" t="s">
        <v>288</v>
      </c>
      <c r="L397" s="56">
        <f t="shared" si="26"/>
        <v>80123.38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80000</v>
      </c>
      <c r="H401" s="47">
        <f>SUM(H395:H400)</f>
        <v>197.94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80197.94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80000</v>
      </c>
      <c r="H408" s="47">
        <f>H393+H401+H407</f>
        <v>197.94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80197.94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4"/>
      <c r="I422" s="18"/>
      <c r="J422" s="18"/>
      <c r="K422" s="18">
        <v>24550</v>
      </c>
      <c r="L422" s="56">
        <f>SUM(F422:K422)</f>
        <v>24550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24550</v>
      </c>
      <c r="L427" s="47">
        <f t="shared" si="30"/>
        <v>24550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24550</v>
      </c>
      <c r="L434" s="47">
        <f t="shared" si="32"/>
        <v>24550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89941.61</v>
      </c>
      <c r="H440" s="18"/>
      <c r="I440" s="56">
        <f t="shared" si="33"/>
        <v>89941.61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89941.61</v>
      </c>
      <c r="H446" s="13">
        <f>SUM(H439:H445)</f>
        <v>0</v>
      </c>
      <c r="I446" s="13">
        <f>SUM(I439:I445)</f>
        <v>89941.61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89941.61</v>
      </c>
      <c r="H459" s="18"/>
      <c r="I459" s="56">
        <f t="shared" si="34"/>
        <v>89941.61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89941.61</v>
      </c>
      <c r="H460" s="83">
        <f>SUM(H454:H459)</f>
        <v>0</v>
      </c>
      <c r="I460" s="83">
        <f>SUM(I454:I459)</f>
        <v>89941.61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89941.61</v>
      </c>
      <c r="H461" s="42">
        <f>H452+H460</f>
        <v>0</v>
      </c>
      <c r="I461" s="42">
        <f>I452+I460</f>
        <v>89941.61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252632.08</v>
      </c>
      <c r="G465" s="18">
        <v>1227.46</v>
      </c>
      <c r="H465" s="18">
        <v>4039.48</v>
      </c>
      <c r="I465" s="18"/>
      <c r="J465" s="18">
        <v>34293.67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1959950.2</v>
      </c>
      <c r="G468" s="18">
        <v>37315.74</v>
      </c>
      <c r="H468" s="18">
        <v>19471.59</v>
      </c>
      <c r="I468" s="18"/>
      <c r="J468" s="18">
        <v>80197.94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1959950.2</v>
      </c>
      <c r="G470" s="53">
        <f>SUM(G468:G469)</f>
        <v>37315.74</v>
      </c>
      <c r="H470" s="53">
        <f>SUM(H468:H469)</f>
        <v>19471.59</v>
      </c>
      <c r="I470" s="53">
        <f>SUM(I468:I469)</f>
        <v>0</v>
      </c>
      <c r="J470" s="53">
        <f>SUM(J468:J469)</f>
        <v>80197.94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1874420.53</v>
      </c>
      <c r="G472" s="18">
        <v>37992.93</v>
      </c>
      <c r="H472" s="18">
        <v>19294.12</v>
      </c>
      <c r="I472" s="18"/>
      <c r="J472" s="18">
        <v>24550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1874420.53</v>
      </c>
      <c r="G474" s="53">
        <f>SUM(G472:G473)</f>
        <v>37992.93</v>
      </c>
      <c r="H474" s="53">
        <f>SUM(H472:H473)</f>
        <v>19294.12</v>
      </c>
      <c r="I474" s="53">
        <f>SUM(I472:I473)</f>
        <v>0</v>
      </c>
      <c r="J474" s="53">
        <f>SUM(J472:J473)</f>
        <v>24550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338161.74999999977</v>
      </c>
      <c r="G476" s="53">
        <f>(G465+G470)- G474</f>
        <v>550.2699999999968</v>
      </c>
      <c r="H476" s="53">
        <f>(H465+H470)- H474</f>
        <v>4216.9500000000007</v>
      </c>
      <c r="I476" s="53">
        <f>(I465+I470)- I474</f>
        <v>0</v>
      </c>
      <c r="J476" s="53">
        <f>(J465+J470)- J474</f>
        <v>89941.61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70915.22</v>
      </c>
      <c r="G521" s="18">
        <v>35973.660000000003</v>
      </c>
      <c r="H521" s="18">
        <v>3935.18</v>
      </c>
      <c r="I521" s="18">
        <v>2568.04</v>
      </c>
      <c r="J521" s="18"/>
      <c r="K521" s="18"/>
      <c r="L521" s="88">
        <f>SUM(F521:K521)</f>
        <v>113392.09999999999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10711.2</v>
      </c>
      <c r="G522" s="18">
        <v>7342.28</v>
      </c>
      <c r="H522" s="18">
        <v>9899.4</v>
      </c>
      <c r="I522" s="18"/>
      <c r="J522" s="18"/>
      <c r="K522" s="18"/>
      <c r="L522" s="88">
        <f>SUM(F522:K522)</f>
        <v>27952.879999999997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10711.2</v>
      </c>
      <c r="G523" s="18">
        <v>7342.28</v>
      </c>
      <c r="H523" s="18">
        <v>6522.06</v>
      </c>
      <c r="I523" s="18"/>
      <c r="J523" s="18"/>
      <c r="K523" s="18"/>
      <c r="L523" s="88">
        <f>SUM(F523:K523)</f>
        <v>24575.54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92337.62</v>
      </c>
      <c r="G524" s="108">
        <f t="shared" ref="G524:L524" si="36">SUM(G521:G523)</f>
        <v>50658.22</v>
      </c>
      <c r="H524" s="108">
        <f t="shared" si="36"/>
        <v>20356.64</v>
      </c>
      <c r="I524" s="108">
        <f t="shared" si="36"/>
        <v>2568.04</v>
      </c>
      <c r="J524" s="108">
        <f t="shared" si="36"/>
        <v>0</v>
      </c>
      <c r="K524" s="108">
        <f t="shared" si="36"/>
        <v>0</v>
      </c>
      <c r="L524" s="89">
        <f t="shared" si="36"/>
        <v>165920.51999999999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17443.75</v>
      </c>
      <c r="G526" s="18">
        <v>9569.99</v>
      </c>
      <c r="H526" s="18">
        <v>13039.04</v>
      </c>
      <c r="I526" s="18">
        <v>272.91000000000003</v>
      </c>
      <c r="J526" s="18"/>
      <c r="K526" s="18"/>
      <c r="L526" s="88">
        <f>SUM(F526:K526)</f>
        <v>40325.69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17443.75</v>
      </c>
      <c r="G529" s="89">
        <f t="shared" ref="G529:L529" si="37">SUM(G526:G528)</f>
        <v>9569.99</v>
      </c>
      <c r="H529" s="89">
        <f t="shared" si="37"/>
        <v>13039.04</v>
      </c>
      <c r="I529" s="89">
        <f t="shared" si="37"/>
        <v>272.91000000000003</v>
      </c>
      <c r="J529" s="89">
        <f t="shared" si="37"/>
        <v>0</v>
      </c>
      <c r="K529" s="89">
        <f t="shared" si="37"/>
        <v>0</v>
      </c>
      <c r="L529" s="89">
        <f t="shared" si="37"/>
        <v>40325.69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12842.53</v>
      </c>
      <c r="G531" s="18">
        <v>5659.5</v>
      </c>
      <c r="H531" s="18">
        <v>611.53</v>
      </c>
      <c r="I531" s="18">
        <v>266.92</v>
      </c>
      <c r="J531" s="18">
        <v>250.69</v>
      </c>
      <c r="K531" s="18">
        <v>133.03</v>
      </c>
      <c r="L531" s="88">
        <f>SUM(F531:K531)</f>
        <v>19764.199999999993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917.32</v>
      </c>
      <c r="G532" s="18">
        <v>404.25</v>
      </c>
      <c r="H532" s="18">
        <v>43.68</v>
      </c>
      <c r="I532" s="18">
        <v>19.07</v>
      </c>
      <c r="J532" s="18">
        <v>17.91</v>
      </c>
      <c r="K532" s="18">
        <v>9.5</v>
      </c>
      <c r="L532" s="88">
        <f>SUM(F532:K532)</f>
        <v>1411.7300000000002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4586.62</v>
      </c>
      <c r="G533" s="18">
        <v>2021.25</v>
      </c>
      <c r="H533" s="18">
        <v>218.4</v>
      </c>
      <c r="I533" s="18">
        <v>95.33</v>
      </c>
      <c r="J533" s="18">
        <v>89.53</v>
      </c>
      <c r="K533" s="18">
        <v>47.51</v>
      </c>
      <c r="L533" s="88">
        <f>SUM(F533:K533)</f>
        <v>7058.6399999999994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18346.47</v>
      </c>
      <c r="G534" s="89">
        <f t="shared" ref="G534:L534" si="38">SUM(G531:G533)</f>
        <v>8085</v>
      </c>
      <c r="H534" s="89">
        <f t="shared" si="38"/>
        <v>873.6099999999999</v>
      </c>
      <c r="I534" s="89">
        <f t="shared" si="38"/>
        <v>381.32</v>
      </c>
      <c r="J534" s="89">
        <f t="shared" si="38"/>
        <v>358.13</v>
      </c>
      <c r="K534" s="89">
        <f t="shared" si="38"/>
        <v>190.04</v>
      </c>
      <c r="L534" s="89">
        <f t="shared" si="38"/>
        <v>28234.569999999992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6485.63</v>
      </c>
      <c r="I536" s="18"/>
      <c r="J536" s="18"/>
      <c r="K536" s="18"/>
      <c r="L536" s="88">
        <f>SUM(F536:K536)</f>
        <v>6485.63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6485.63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6485.63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128127.84</v>
      </c>
      <c r="G545" s="89">
        <f t="shared" ref="G545:L545" si="41">G524+G529+G534+G539+G544</f>
        <v>68313.209999999992</v>
      </c>
      <c r="H545" s="89">
        <f t="shared" si="41"/>
        <v>40754.92</v>
      </c>
      <c r="I545" s="89">
        <f t="shared" si="41"/>
        <v>3222.27</v>
      </c>
      <c r="J545" s="89">
        <f t="shared" si="41"/>
        <v>358.13</v>
      </c>
      <c r="K545" s="89">
        <f t="shared" si="41"/>
        <v>190.04</v>
      </c>
      <c r="L545" s="89">
        <f t="shared" si="41"/>
        <v>240966.40999999997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113392.09999999999</v>
      </c>
      <c r="G549" s="87">
        <f>L526</f>
        <v>40325.69</v>
      </c>
      <c r="H549" s="87">
        <f>L531</f>
        <v>19764.199999999993</v>
      </c>
      <c r="I549" s="87">
        <f>L536</f>
        <v>6485.63</v>
      </c>
      <c r="J549" s="87">
        <f>L541</f>
        <v>0</v>
      </c>
      <c r="K549" s="87">
        <f>SUM(F549:J549)</f>
        <v>179967.61999999997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27952.879999999997</v>
      </c>
      <c r="G550" s="87">
        <f>L527</f>
        <v>0</v>
      </c>
      <c r="H550" s="87">
        <f>L532</f>
        <v>1411.7300000000002</v>
      </c>
      <c r="I550" s="87">
        <f>L537</f>
        <v>0</v>
      </c>
      <c r="J550" s="87">
        <f>L542</f>
        <v>0</v>
      </c>
      <c r="K550" s="87">
        <f>SUM(F550:J550)</f>
        <v>29364.609999999997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24575.54</v>
      </c>
      <c r="G551" s="87">
        <f>L528</f>
        <v>0</v>
      </c>
      <c r="H551" s="87">
        <f>L533</f>
        <v>7058.6399999999994</v>
      </c>
      <c r="I551" s="87">
        <f>L538</f>
        <v>0</v>
      </c>
      <c r="J551" s="87">
        <f>L543</f>
        <v>0</v>
      </c>
      <c r="K551" s="87">
        <f>SUM(F551:J551)</f>
        <v>31634.18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165920.51999999999</v>
      </c>
      <c r="G552" s="89">
        <f t="shared" si="42"/>
        <v>40325.69</v>
      </c>
      <c r="H552" s="89">
        <f t="shared" si="42"/>
        <v>28234.569999999992</v>
      </c>
      <c r="I552" s="89">
        <f t="shared" si="42"/>
        <v>6485.63</v>
      </c>
      <c r="J552" s="89">
        <f t="shared" si="42"/>
        <v>0</v>
      </c>
      <c r="K552" s="89">
        <f t="shared" si="42"/>
        <v>240966.40999999995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>
        <v>185.66</v>
      </c>
      <c r="I562" s="18"/>
      <c r="J562" s="18"/>
      <c r="K562" s="18"/>
      <c r="L562" s="88">
        <f>SUM(F562:K562)</f>
        <v>185.66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185.66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185.66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>
        <v>304.64</v>
      </c>
      <c r="I567" s="18"/>
      <c r="J567" s="18"/>
      <c r="K567" s="18">
        <v>1294</v>
      </c>
      <c r="L567" s="88">
        <f>SUM(F567:K567)</f>
        <v>1598.6399999999999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304.64</v>
      </c>
      <c r="I570" s="193">
        <f t="shared" si="45"/>
        <v>0</v>
      </c>
      <c r="J570" s="193">
        <f t="shared" si="45"/>
        <v>0</v>
      </c>
      <c r="K570" s="193">
        <f t="shared" si="45"/>
        <v>1294</v>
      </c>
      <c r="L570" s="193">
        <f t="shared" si="45"/>
        <v>1598.6399999999999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490.29999999999995</v>
      </c>
      <c r="I571" s="89">
        <f t="shared" si="46"/>
        <v>0</v>
      </c>
      <c r="J571" s="89">
        <f t="shared" si="46"/>
        <v>0</v>
      </c>
      <c r="K571" s="89">
        <f t="shared" si="46"/>
        <v>1294</v>
      </c>
      <c r="L571" s="89">
        <f t="shared" si="46"/>
        <v>1784.3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>
        <v>135757.09</v>
      </c>
      <c r="H575" s="18">
        <v>297739.27</v>
      </c>
      <c r="I575" s="87">
        <f>SUM(F575:H575)</f>
        <v>433496.36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200</v>
      </c>
      <c r="G579" s="18">
        <v>9899.4</v>
      </c>
      <c r="H579" s="18">
        <v>6522.06</v>
      </c>
      <c r="I579" s="87">
        <f t="shared" si="47"/>
        <v>16621.46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28243.5</v>
      </c>
      <c r="I591" s="18">
        <v>14121.75</v>
      </c>
      <c r="J591" s="18">
        <v>14121.75</v>
      </c>
      <c r="K591" s="104">
        <f t="shared" ref="K591:K597" si="48">SUM(H591:J591)</f>
        <v>56487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1609.78</v>
      </c>
      <c r="I595" s="18"/>
      <c r="J595" s="18"/>
      <c r="K595" s="104">
        <f t="shared" si="48"/>
        <v>1609.78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29853.279999999999</v>
      </c>
      <c r="I598" s="108">
        <f>SUM(I591:I597)</f>
        <v>14121.75</v>
      </c>
      <c r="J598" s="108">
        <f>SUM(J591:J597)</f>
        <v>14121.75</v>
      </c>
      <c r="K598" s="108">
        <f>SUM(K591:K597)</f>
        <v>58096.78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14441.07</v>
      </c>
      <c r="I604" s="18"/>
      <c r="J604" s="18"/>
      <c r="K604" s="104">
        <f>SUM(H604:J604)</f>
        <v>14441.07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14441.07</v>
      </c>
      <c r="I605" s="108">
        <f>SUM(I602:I604)</f>
        <v>0</v>
      </c>
      <c r="J605" s="108">
        <f>SUM(J602:J604)</f>
        <v>0</v>
      </c>
      <c r="K605" s="108">
        <f>SUM(K602:K604)</f>
        <v>14441.07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3116.31</v>
      </c>
      <c r="G611" s="18">
        <v>1709.53</v>
      </c>
      <c r="H611" s="18">
        <v>200</v>
      </c>
      <c r="I611" s="18"/>
      <c r="J611" s="18"/>
      <c r="K611" s="18"/>
      <c r="L611" s="88">
        <f>SUM(F611:K611)</f>
        <v>5025.84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3116.31</v>
      </c>
      <c r="G614" s="108">
        <f t="shared" si="49"/>
        <v>1709.53</v>
      </c>
      <c r="H614" s="108">
        <f t="shared" si="49"/>
        <v>200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5025.84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353363.33999999997</v>
      </c>
      <c r="H617" s="109">
        <f>SUM(F52)</f>
        <v>353363.34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836.53</v>
      </c>
      <c r="H618" s="109">
        <f>SUM(G52)</f>
        <v>836.53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5301.86</v>
      </c>
      <c r="H619" s="109">
        <f>SUM(H52)</f>
        <v>5301.86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89941.61</v>
      </c>
      <c r="H621" s="109">
        <f>SUM(J52)</f>
        <v>89941.61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338161.75</v>
      </c>
      <c r="H622" s="109">
        <f>F476</f>
        <v>338161.74999999977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550.27</v>
      </c>
      <c r="H623" s="109">
        <f>G476</f>
        <v>550.2699999999968</v>
      </c>
      <c r="I623" s="121" t="s">
        <v>102</v>
      </c>
      <c r="J623" s="109">
        <f t="shared" si="50"/>
        <v>3.1832314562052488E-12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4216.95</v>
      </c>
      <c r="H624" s="109">
        <f>H476</f>
        <v>4216.9500000000007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89941.61</v>
      </c>
      <c r="H626" s="109">
        <f>J476</f>
        <v>89941.61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1959950.2</v>
      </c>
      <c r="H627" s="104">
        <f>SUM(F468)</f>
        <v>1959950.2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37315.740000000005</v>
      </c>
      <c r="H628" s="104">
        <f>SUM(G468)</f>
        <v>37315.74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19471.59</v>
      </c>
      <c r="H629" s="104">
        <f>SUM(H468)</f>
        <v>19471.59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80197.94</v>
      </c>
      <c r="H631" s="104">
        <f>SUM(J468)</f>
        <v>80197.94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1874420.53</v>
      </c>
      <c r="H632" s="104">
        <f>SUM(F472)</f>
        <v>1874420.53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19294.12</v>
      </c>
      <c r="H633" s="104">
        <f>SUM(H472)</f>
        <v>19294.12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21551.68</v>
      </c>
      <c r="H634" s="104">
        <f>I369</f>
        <v>21551.68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37992.93</v>
      </c>
      <c r="H635" s="104">
        <f>SUM(G472)</f>
        <v>37992.93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80197.94</v>
      </c>
      <c r="H637" s="164">
        <f>SUM(J468)</f>
        <v>80197.94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24550</v>
      </c>
      <c r="H638" s="164">
        <f>SUM(J472)</f>
        <v>24550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89941.61</v>
      </c>
      <c r="H640" s="104">
        <f>SUM(G461)</f>
        <v>89941.61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89941.61</v>
      </c>
      <c r="H642" s="104">
        <f>SUM(I461)</f>
        <v>89941.61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197.94</v>
      </c>
      <c r="H644" s="104">
        <f>H408</f>
        <v>197.94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80000</v>
      </c>
      <c r="H645" s="104">
        <f>G408</f>
        <v>80000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80197.94</v>
      </c>
      <c r="H646" s="104">
        <f>L408</f>
        <v>80197.94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58096.78</v>
      </c>
      <c r="H647" s="104">
        <f>L208+L226+L244</f>
        <v>58096.78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14441.07</v>
      </c>
      <c r="H648" s="104">
        <f>(J257+J338)-(J255+J336)</f>
        <v>14441.07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29853.279999999999</v>
      </c>
      <c r="H649" s="104">
        <f>H598</f>
        <v>29853.279999999999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14121.75</v>
      </c>
      <c r="H650" s="104">
        <f>I598</f>
        <v>14121.75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14121.75</v>
      </c>
      <c r="H651" s="104">
        <f>J598</f>
        <v>14121.75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13250.58</v>
      </c>
      <c r="H652" s="104">
        <f>K263+K345</f>
        <v>13250.58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80000</v>
      </c>
      <c r="H655" s="104">
        <f>K266+K347</f>
        <v>80000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1267387.6400000001</v>
      </c>
      <c r="G660" s="19">
        <f>(L229+L309+L359)</f>
        <v>178281.8</v>
      </c>
      <c r="H660" s="19">
        <f>(L247+L328+L360)</f>
        <v>336886.65</v>
      </c>
      <c r="I660" s="19">
        <f>SUM(F660:H660)</f>
        <v>1782556.0900000003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19968.150000000001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19968.150000000001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29853.279999999999</v>
      </c>
      <c r="G662" s="19">
        <f>(L226+L306)-(J226+J306)</f>
        <v>14121.75</v>
      </c>
      <c r="H662" s="19">
        <f>(L244+L325)-(J244+J325)</f>
        <v>14121.75</v>
      </c>
      <c r="I662" s="19">
        <f>SUM(F662:H662)</f>
        <v>58096.78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19666.91</v>
      </c>
      <c r="G663" s="199">
        <f>SUM(G575:G587)+SUM(I602:I604)+L612</f>
        <v>145656.49</v>
      </c>
      <c r="H663" s="199">
        <f>SUM(H575:H587)+SUM(J602:J604)+L613</f>
        <v>304261.33</v>
      </c>
      <c r="I663" s="19">
        <f>SUM(F663:H663)</f>
        <v>469584.73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1197899.3</v>
      </c>
      <c r="G664" s="19">
        <f>G660-SUM(G661:G663)</f>
        <v>18503.559999999998</v>
      </c>
      <c r="H664" s="19">
        <f>H660-SUM(H661:H663)</f>
        <v>18503.570000000007</v>
      </c>
      <c r="I664" s="19">
        <f>I660-SUM(I661:I663)</f>
        <v>1234906.4300000004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51.16</v>
      </c>
      <c r="G665" s="248"/>
      <c r="H665" s="248"/>
      <c r="I665" s="19">
        <f>SUM(F665:H665)</f>
        <v>51.16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23414.76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24138.12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-18503.560000000001</v>
      </c>
      <c r="H669" s="18">
        <v>-18503.57</v>
      </c>
      <c r="I669" s="19">
        <f>SUM(F669:H669)</f>
        <v>-37007.130000000005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23414.76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23414.76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E39" sqref="E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NEWINGTON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313943.69</v>
      </c>
      <c r="C9" s="229">
        <f>'DOE25'!G197+'DOE25'!G215+'DOE25'!G233+'DOE25'!G276+'DOE25'!G295+'DOE25'!G314</f>
        <v>171265.34</v>
      </c>
    </row>
    <row r="10" spans="1:3" x14ac:dyDescent="0.2">
      <c r="A10" t="s">
        <v>778</v>
      </c>
      <c r="B10" s="240">
        <v>300921.63</v>
      </c>
      <c r="C10" s="240">
        <v>164157.82999999999</v>
      </c>
    </row>
    <row r="11" spans="1:3" x14ac:dyDescent="0.2">
      <c r="A11" t="s">
        <v>779</v>
      </c>
      <c r="B11" s="240">
        <v>1846</v>
      </c>
      <c r="C11" s="240">
        <v>1010.46</v>
      </c>
    </row>
    <row r="12" spans="1:3" x14ac:dyDescent="0.2">
      <c r="A12" t="s">
        <v>780</v>
      </c>
      <c r="B12" s="240">
        <v>11176.06</v>
      </c>
      <c r="C12" s="240">
        <v>6097.05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313943.69</v>
      </c>
      <c r="C13" s="231">
        <f>SUM(C10:C12)</f>
        <v>171265.33999999997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89221.31</v>
      </c>
      <c r="C18" s="229">
        <f>'DOE25'!G198+'DOE25'!G216+'DOE25'!G234+'DOE25'!G277+'DOE25'!G296+'DOE25'!G315</f>
        <v>48948.56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>
        <v>71408</v>
      </c>
      <c r="C20" s="240">
        <v>39173.53</v>
      </c>
    </row>
    <row r="21" spans="1:3" x14ac:dyDescent="0.2">
      <c r="A21" t="s">
        <v>780</v>
      </c>
      <c r="B21" s="240">
        <v>17813.310000000001</v>
      </c>
      <c r="C21" s="240">
        <v>9775.0300000000007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89221.31</v>
      </c>
      <c r="C22" s="231">
        <f>SUM(C19:C21)</f>
        <v>48948.56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8969.67</v>
      </c>
      <c r="C36" s="235">
        <f>'DOE25'!G200+'DOE25'!G218+'DOE25'!G236+'DOE25'!G279+'DOE25'!G298+'DOE25'!G317</f>
        <v>4920.9399999999996</v>
      </c>
    </row>
    <row r="37" spans="1:3" x14ac:dyDescent="0.2">
      <c r="A37" t="s">
        <v>778</v>
      </c>
      <c r="B37" s="240">
        <v>1685.6</v>
      </c>
      <c r="C37" s="240">
        <v>3996.3</v>
      </c>
    </row>
    <row r="38" spans="1:3" x14ac:dyDescent="0.2">
      <c r="A38" t="s">
        <v>779</v>
      </c>
      <c r="B38" s="240">
        <v>7284.07</v>
      </c>
      <c r="C38" s="240">
        <v>924.64</v>
      </c>
    </row>
    <row r="39" spans="1:3" x14ac:dyDescent="0.2">
      <c r="A39" t="s">
        <v>780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8969.67</v>
      </c>
      <c r="C40" s="231">
        <f>SUM(C37:C39)</f>
        <v>4920.9400000000005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2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NEWINGTON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1119361.78</v>
      </c>
      <c r="D5" s="20">
        <f>SUM('DOE25'!L197:L200)+SUM('DOE25'!L215:L218)+SUM('DOE25'!L233:L236)-F5-G5</f>
        <v>1115585.83</v>
      </c>
      <c r="E5" s="243"/>
      <c r="F5" s="255">
        <f>SUM('DOE25'!J197:J200)+SUM('DOE25'!J215:J218)+SUM('DOE25'!J233:J236)</f>
        <v>2481.9499999999998</v>
      </c>
      <c r="G5" s="53">
        <f>SUM('DOE25'!K197:K200)+SUM('DOE25'!K215:K218)+SUM('DOE25'!K233:K236)</f>
        <v>1294</v>
      </c>
      <c r="H5" s="259"/>
    </row>
    <row r="6" spans="1:9" x14ac:dyDescent="0.2">
      <c r="A6" s="32">
        <v>2100</v>
      </c>
      <c r="B6" t="s">
        <v>800</v>
      </c>
      <c r="C6" s="245">
        <f t="shared" si="0"/>
        <v>66228.17</v>
      </c>
      <c r="D6" s="20">
        <f>'DOE25'!L202+'DOE25'!L220+'DOE25'!L238-F6-G6</f>
        <v>66228.17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24271.93</v>
      </c>
      <c r="D7" s="20">
        <f>'DOE25'!L203+'DOE25'!L221+'DOE25'!L239-F7-G7</f>
        <v>24271.93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101236.09000000004</v>
      </c>
      <c r="D8" s="243"/>
      <c r="E8" s="20">
        <f>'DOE25'!L204+'DOE25'!L222+'DOE25'!L240-F8-G8-D9-D11</f>
        <v>97385.350000000035</v>
      </c>
      <c r="F8" s="255">
        <f>'DOE25'!J204+'DOE25'!J222+'DOE25'!J240</f>
        <v>0</v>
      </c>
      <c r="G8" s="53">
        <f>'DOE25'!K204+'DOE25'!K222+'DOE25'!K240</f>
        <v>3850.7400000000002</v>
      </c>
      <c r="H8" s="259"/>
    </row>
    <row r="9" spans="1:9" x14ac:dyDescent="0.2">
      <c r="A9" s="32">
        <v>2310</v>
      </c>
      <c r="B9" t="s">
        <v>817</v>
      </c>
      <c r="C9" s="245">
        <f t="shared" si="0"/>
        <v>28234.55</v>
      </c>
      <c r="D9" s="244">
        <v>28234.55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5250</v>
      </c>
      <c r="D10" s="243"/>
      <c r="E10" s="244">
        <v>5250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55565</v>
      </c>
      <c r="D11" s="244">
        <v>55565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173423.92</v>
      </c>
      <c r="D12" s="20">
        <f>'DOE25'!L205+'DOE25'!L223+'DOE25'!L241-F12-G12</f>
        <v>172643.92</v>
      </c>
      <c r="E12" s="243"/>
      <c r="F12" s="255">
        <f>'DOE25'!J205+'DOE25'!J223+'DOE25'!J241</f>
        <v>0</v>
      </c>
      <c r="G12" s="53">
        <f>'DOE25'!K205+'DOE25'!K223+'DOE25'!K241</f>
        <v>780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1655.45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1655.45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94849.77</v>
      </c>
      <c r="D14" s="20">
        <f>'DOE25'!L207+'DOE25'!L225+'DOE25'!L243-F14-G14</f>
        <v>94849.77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58096.78</v>
      </c>
      <c r="D15" s="20">
        <f>'DOE25'!L208+'DOE25'!L226+'DOE25'!L244-F15-G15</f>
        <v>58096.78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2345.6</v>
      </c>
      <c r="D16" s="243"/>
      <c r="E16" s="20">
        <f>'DOE25'!L209+'DOE25'!L227+'DOE25'!L245-F16-G16</f>
        <v>2345.6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55900.91</v>
      </c>
      <c r="D22" s="243"/>
      <c r="E22" s="243"/>
      <c r="F22" s="255">
        <f>'DOE25'!L255+'DOE25'!L336</f>
        <v>55900.91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17553.349999999999</v>
      </c>
      <c r="D29" s="20">
        <f>'DOE25'!L358+'DOE25'!L359+'DOE25'!L360-'DOE25'!I367-F29-G29</f>
        <v>16523.469999999998</v>
      </c>
      <c r="E29" s="243"/>
      <c r="F29" s="255">
        <f>'DOE25'!J358+'DOE25'!J359+'DOE25'!J360</f>
        <v>979.88</v>
      </c>
      <c r="G29" s="53">
        <f>'DOE25'!K358+'DOE25'!K359+'DOE25'!K360</f>
        <v>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19294.12</v>
      </c>
      <c r="D31" s="20">
        <f>'DOE25'!L290+'DOE25'!L309+'DOE25'!L328+'DOE25'!L333+'DOE25'!L334+'DOE25'!L335-F31-G31</f>
        <v>7335</v>
      </c>
      <c r="E31" s="243"/>
      <c r="F31" s="255">
        <f>'DOE25'!J290+'DOE25'!J309+'DOE25'!J328+'DOE25'!J333+'DOE25'!J334+'DOE25'!J335</f>
        <v>11959.119999999999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1639334.42</v>
      </c>
      <c r="E33" s="246">
        <f>SUM(E5:E31)</f>
        <v>104980.95000000004</v>
      </c>
      <c r="F33" s="246">
        <f>SUM(F5:F31)</f>
        <v>71321.86</v>
      </c>
      <c r="G33" s="246">
        <f>SUM(G5:G31)</f>
        <v>7630.19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104980.95000000004</v>
      </c>
      <c r="E35" s="249"/>
    </row>
    <row r="36" spans="2:8" ht="12" thickTop="1" x14ac:dyDescent="0.2">
      <c r="B36" t="s">
        <v>814</v>
      </c>
      <c r="D36" s="20">
        <f>D33</f>
        <v>1639334.42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NEWINGTON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351935.93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89941.61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1371.17</v>
      </c>
      <c r="D11" s="95">
        <f>'DOE25'!G12</f>
        <v>0</v>
      </c>
      <c r="E11" s="95">
        <f>'DOE25'!H12</f>
        <v>4216.95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56.24</v>
      </c>
      <c r="D12" s="95">
        <f>'DOE25'!G13</f>
        <v>286.26</v>
      </c>
      <c r="E12" s="95">
        <f>'DOE25'!H13</f>
        <v>1084.9100000000001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550.27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353363.33999999997</v>
      </c>
      <c r="D18" s="41">
        <f>SUM(D8:D17)</f>
        <v>836.53</v>
      </c>
      <c r="E18" s="41">
        <f>SUM(E8:E17)</f>
        <v>5301.86</v>
      </c>
      <c r="F18" s="41">
        <f>SUM(F8:F17)</f>
        <v>0</v>
      </c>
      <c r="G18" s="41">
        <f>SUM(G8:G17)</f>
        <v>89941.61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4216.95</v>
      </c>
      <c r="D21" s="95">
        <f>'DOE25'!G22</f>
        <v>286.26</v>
      </c>
      <c r="E21" s="95">
        <f>'DOE25'!H22</f>
        <v>1084.9100000000001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9899.4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1085.24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15201.589999999998</v>
      </c>
      <c r="D31" s="41">
        <f>SUM(D21:D30)</f>
        <v>286.26</v>
      </c>
      <c r="E31" s="41">
        <f>SUM(E21:E30)</f>
        <v>1084.9100000000001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550.27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65000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4216.95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45401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14586.07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89941.61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213174.68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338161.75</v>
      </c>
      <c r="D50" s="41">
        <f>SUM(D34:D49)</f>
        <v>550.27</v>
      </c>
      <c r="E50" s="41">
        <f>SUM(E34:E49)</f>
        <v>4216.95</v>
      </c>
      <c r="F50" s="41">
        <f>SUM(F34:F49)</f>
        <v>0</v>
      </c>
      <c r="G50" s="41">
        <f>SUM(G34:G49)</f>
        <v>89941.61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353363.34</v>
      </c>
      <c r="D51" s="41">
        <f>D50+D31</f>
        <v>836.53</v>
      </c>
      <c r="E51" s="41">
        <f>E50+E31</f>
        <v>5301.86</v>
      </c>
      <c r="F51" s="41">
        <f>F50+F31</f>
        <v>0</v>
      </c>
      <c r="G51" s="41">
        <f>G50+G31</f>
        <v>89941.61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580479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86209.81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197.94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19968.150000000001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17528.75</v>
      </c>
      <c r="D61" s="95">
        <f>SUM('DOE25'!G98:G110)</f>
        <v>0</v>
      </c>
      <c r="E61" s="95">
        <f>SUM('DOE25'!H98:H110)</f>
        <v>3206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103738.56</v>
      </c>
      <c r="D62" s="130">
        <f>SUM(D57:D61)</f>
        <v>19968.150000000001</v>
      </c>
      <c r="E62" s="130">
        <f>SUM(E57:E61)</f>
        <v>3206</v>
      </c>
      <c r="F62" s="130">
        <f>SUM(F57:F61)</f>
        <v>0</v>
      </c>
      <c r="G62" s="130">
        <f>SUM(G57:G61)</f>
        <v>197.94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684217.56</v>
      </c>
      <c r="D63" s="22">
        <f>D56+D62</f>
        <v>19968.150000000001</v>
      </c>
      <c r="E63" s="22">
        <f>E56+E62</f>
        <v>3206</v>
      </c>
      <c r="F63" s="22">
        <f>F56+F62</f>
        <v>0</v>
      </c>
      <c r="G63" s="22">
        <f>G56+G62</f>
        <v>197.94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1235559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1235559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312.45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312.45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1235559</v>
      </c>
      <c r="D81" s="130">
        <f>SUM(D79:D80)+D78+D70</f>
        <v>312.45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15623.64</v>
      </c>
      <c r="D88" s="95">
        <f>SUM('DOE25'!G153:G161)</f>
        <v>3784.56</v>
      </c>
      <c r="E88" s="95">
        <f>SUM('DOE25'!H153:H161)</f>
        <v>16265.59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15623.64</v>
      </c>
      <c r="D91" s="131">
        <f>SUM(D85:D90)</f>
        <v>3784.56</v>
      </c>
      <c r="E91" s="131">
        <f>SUM(E85:E90)</f>
        <v>16265.59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13250.58</v>
      </c>
      <c r="E96" s="95">
        <f>'DOE25'!H179</f>
        <v>0</v>
      </c>
      <c r="F96" s="95">
        <f>'DOE25'!I179</f>
        <v>0</v>
      </c>
      <c r="G96" s="95">
        <f>'DOE25'!J179</f>
        <v>80000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24550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24550</v>
      </c>
      <c r="D103" s="86">
        <f>SUM(D93:D102)</f>
        <v>13250.58</v>
      </c>
      <c r="E103" s="86">
        <f>SUM(E93:E102)</f>
        <v>0</v>
      </c>
      <c r="F103" s="86">
        <f>SUM(F93:F102)</f>
        <v>0</v>
      </c>
      <c r="G103" s="86">
        <f>SUM(G93:G102)</f>
        <v>80000</v>
      </c>
    </row>
    <row r="104" spans="1:7" ht="12.75" thickTop="1" thickBot="1" x14ac:dyDescent="0.25">
      <c r="A104" s="33" t="s">
        <v>764</v>
      </c>
      <c r="C104" s="86">
        <f>C63+C81+C91+C103</f>
        <v>1959950.2</v>
      </c>
      <c r="D104" s="86">
        <f>D63+D81+D91+D103</f>
        <v>37315.740000000005</v>
      </c>
      <c r="E104" s="86">
        <f>E63+E81+E91+E103</f>
        <v>19471.59</v>
      </c>
      <c r="F104" s="86">
        <f>F63+F81+F91+F103</f>
        <v>0</v>
      </c>
      <c r="G104" s="86">
        <f>G63+G81+G103</f>
        <v>80197.94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931230.23</v>
      </c>
      <c r="D109" s="24" t="s">
        <v>288</v>
      </c>
      <c r="E109" s="95">
        <f>('DOE25'!L276)+('DOE25'!L295)+('DOE25'!L314)</f>
        <v>7396.5200000000013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169164.47999999998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18967.07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1119361.78</v>
      </c>
      <c r="D115" s="86">
        <f>SUM(D109:D114)</f>
        <v>0</v>
      </c>
      <c r="E115" s="86">
        <f>SUM(E109:E114)</f>
        <v>7396.5200000000013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66228.17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24271.93</v>
      </c>
      <c r="D119" s="24" t="s">
        <v>288</v>
      </c>
      <c r="E119" s="95">
        <f>+('DOE25'!L282)+('DOE25'!L301)+('DOE25'!L320)</f>
        <v>11720.109999999999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185035.64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173423.92</v>
      </c>
      <c r="D121" s="24" t="s">
        <v>288</v>
      </c>
      <c r="E121" s="95">
        <f>+('DOE25'!L284)+('DOE25'!L303)+('DOE25'!L322)</f>
        <v>129.53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1655.45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94849.77</v>
      </c>
      <c r="D123" s="24" t="s">
        <v>288</v>
      </c>
      <c r="E123" s="95">
        <f>+('DOE25'!L286)+('DOE25'!L305)+('DOE25'!L324)</f>
        <v>47.96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58096.78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2345.6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37992.93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605907.26</v>
      </c>
      <c r="D128" s="86">
        <f>SUM(D118:D127)</f>
        <v>37992.93</v>
      </c>
      <c r="E128" s="86">
        <f>SUM(E118:E127)</f>
        <v>11897.599999999999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55900.91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24550</v>
      </c>
    </row>
    <row r="135" spans="1:7" x14ac:dyDescent="0.2">
      <c r="A135" t="s">
        <v>233</v>
      </c>
      <c r="B135" s="32" t="s">
        <v>234</v>
      </c>
      <c r="C135" s="95">
        <f>'DOE25'!L263</f>
        <v>13250.58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80197.94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-197.94000000000233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149151.49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24550</v>
      </c>
    </row>
    <row r="145" spans="1:9" ht="12.75" thickTop="1" thickBot="1" x14ac:dyDescent="0.25">
      <c r="A145" s="33" t="s">
        <v>244</v>
      </c>
      <c r="C145" s="86">
        <f>(C115+C128+C144)</f>
        <v>1874420.53</v>
      </c>
      <c r="D145" s="86">
        <f>(D115+D128+D144)</f>
        <v>37992.93</v>
      </c>
      <c r="E145" s="86">
        <f>(E115+E128+E144)</f>
        <v>19294.12</v>
      </c>
      <c r="F145" s="86">
        <f>(F115+F128+F144)</f>
        <v>0</v>
      </c>
      <c r="G145" s="86">
        <f>(G115+G128+G144)</f>
        <v>24550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NEWINGTON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23415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23415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938627</v>
      </c>
      <c r="D10" s="182">
        <f>ROUND((C10/$C$28)*100,1)</f>
        <v>53.3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169164</v>
      </c>
      <c r="D11" s="182">
        <f>ROUND((C11/$C$28)*100,1)</f>
        <v>9.6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18967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66228</v>
      </c>
      <c r="D15" s="182">
        <f t="shared" ref="D15:D27" si="0">ROUND((C15/$C$28)*100,1)</f>
        <v>3.8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35992</v>
      </c>
      <c r="D16" s="182">
        <f t="shared" si="0"/>
        <v>2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187381</v>
      </c>
      <c r="D17" s="182">
        <f t="shared" si="0"/>
        <v>10.6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173553</v>
      </c>
      <c r="D18" s="182">
        <f t="shared" si="0"/>
        <v>9.8000000000000007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1655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94898</v>
      </c>
      <c r="D20" s="182">
        <f t="shared" si="0"/>
        <v>5.4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58097</v>
      </c>
      <c r="D21" s="182">
        <f t="shared" si="0"/>
        <v>3.3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18024.849999999999</v>
      </c>
      <c r="D27" s="182">
        <f t="shared" si="0"/>
        <v>1</v>
      </c>
    </row>
    <row r="28" spans="1:4" x14ac:dyDescent="0.2">
      <c r="B28" s="187" t="s">
        <v>722</v>
      </c>
      <c r="C28" s="180">
        <f>SUM(C10:C27)</f>
        <v>1762586.85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55901</v>
      </c>
    </row>
    <row r="30" spans="1:4" x14ac:dyDescent="0.2">
      <c r="B30" s="187" t="s">
        <v>728</v>
      </c>
      <c r="C30" s="180">
        <f>SUM(C28:C29)</f>
        <v>1818487.85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580479</v>
      </c>
      <c r="D35" s="182">
        <f t="shared" ref="D35:D40" si="1">ROUND((C35/$C$41)*100,1)</f>
        <v>29.6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107142.5</v>
      </c>
      <c r="D36" s="182">
        <f t="shared" si="1"/>
        <v>5.5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1235559</v>
      </c>
      <c r="D37" s="182">
        <f t="shared" si="1"/>
        <v>63.1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312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35674</v>
      </c>
      <c r="D39" s="182">
        <f t="shared" si="1"/>
        <v>1.8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1959166.5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NEWINGTON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2017-08-29T16:22:24Z</cp:lastPrinted>
  <dcterms:created xsi:type="dcterms:W3CDTF">1997-12-04T19:04:30Z</dcterms:created>
  <dcterms:modified xsi:type="dcterms:W3CDTF">2017-11-29T17:59:01Z</dcterms:modified>
</cp:coreProperties>
</file>