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0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7" i="1" l="1"/>
  <c r="F665" i="1"/>
  <c r="G439" i="1" l="1"/>
  <c r="H400" i="1"/>
  <c r="F5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C35" i="10" s="1"/>
  <c r="H60" i="1"/>
  <c r="I60" i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E114" i="2"/>
  <c r="D115" i="2"/>
  <c r="F115" i="2"/>
  <c r="G115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H460" i="1"/>
  <c r="F461" i="1"/>
  <c r="H639" i="1" s="1"/>
  <c r="G461" i="1"/>
  <c r="H461" i="1"/>
  <c r="H641" i="1" s="1"/>
  <c r="F470" i="1"/>
  <c r="G470" i="1"/>
  <c r="H470" i="1"/>
  <c r="H476" i="1" s="1"/>
  <c r="H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G641" i="1"/>
  <c r="J641" i="1" s="1"/>
  <c r="G643" i="1"/>
  <c r="J643" i="1" s="1"/>
  <c r="H643" i="1"/>
  <c r="G644" i="1"/>
  <c r="H645" i="1"/>
  <c r="G649" i="1"/>
  <c r="G652" i="1"/>
  <c r="H652" i="1"/>
  <c r="G653" i="1"/>
  <c r="H653" i="1"/>
  <c r="G654" i="1"/>
  <c r="H654" i="1"/>
  <c r="H655" i="1"/>
  <c r="J655" i="1" s="1"/>
  <c r="G164" i="2"/>
  <c r="L351" i="1"/>
  <c r="C70" i="2"/>
  <c r="D62" i="2"/>
  <c r="D18" i="13"/>
  <c r="C18" i="13" s="1"/>
  <c r="D17" i="13"/>
  <c r="C17" i="13" s="1"/>
  <c r="F78" i="2"/>
  <c r="F81" i="2" s="1"/>
  <c r="D50" i="2"/>
  <c r="G156" i="2"/>
  <c r="E103" i="2"/>
  <c r="D19" i="13"/>
  <c r="C19" i="13" s="1"/>
  <c r="E78" i="2"/>
  <c r="E81" i="2" s="1"/>
  <c r="J571" i="1"/>
  <c r="D81" i="2"/>
  <c r="F476" i="1"/>
  <c r="H622" i="1" s="1"/>
  <c r="J622" i="1" s="1"/>
  <c r="G476" i="1"/>
  <c r="H623" i="1" s="1"/>
  <c r="J623" i="1" s="1"/>
  <c r="I552" i="1"/>
  <c r="G22" i="2"/>
  <c r="F22" i="13"/>
  <c r="C22" i="13" s="1"/>
  <c r="H25" i="13"/>
  <c r="C25" i="13" s="1"/>
  <c r="E16" i="13"/>
  <c r="G36" i="2"/>
  <c r="H33" i="13"/>
  <c r="J552" i="1" l="1"/>
  <c r="H552" i="1"/>
  <c r="K549" i="1"/>
  <c r="K545" i="1"/>
  <c r="I545" i="1"/>
  <c r="K551" i="1"/>
  <c r="G545" i="1"/>
  <c r="G552" i="1"/>
  <c r="J545" i="1"/>
  <c r="H545" i="1"/>
  <c r="F552" i="1"/>
  <c r="I571" i="1"/>
  <c r="H571" i="1"/>
  <c r="L570" i="1"/>
  <c r="F571" i="1"/>
  <c r="L565" i="1"/>
  <c r="E109" i="2"/>
  <c r="E115" i="2" s="1"/>
  <c r="K605" i="1"/>
  <c r="G648" i="1" s="1"/>
  <c r="K598" i="1"/>
  <c r="G647" i="1" s="1"/>
  <c r="J647" i="1" s="1"/>
  <c r="J649" i="1"/>
  <c r="J644" i="1"/>
  <c r="G645" i="1"/>
  <c r="J645" i="1" s="1"/>
  <c r="J476" i="1"/>
  <c r="H626" i="1" s="1"/>
  <c r="J640" i="1"/>
  <c r="L401" i="1"/>
  <c r="C139" i="2" s="1"/>
  <c r="I369" i="1"/>
  <c r="H634" i="1" s="1"/>
  <c r="J634" i="1" s="1"/>
  <c r="D127" i="2"/>
  <c r="D128" i="2" s="1"/>
  <c r="D145" i="2" s="1"/>
  <c r="G661" i="1"/>
  <c r="L362" i="1"/>
  <c r="C27" i="10" s="1"/>
  <c r="F661" i="1"/>
  <c r="F662" i="1"/>
  <c r="C21" i="10"/>
  <c r="H338" i="1"/>
  <c r="H352" i="1" s="1"/>
  <c r="L328" i="1"/>
  <c r="E119" i="2"/>
  <c r="E128" i="2" s="1"/>
  <c r="J338" i="1"/>
  <c r="J352" i="1" s="1"/>
  <c r="G338" i="1"/>
  <c r="G352" i="1" s="1"/>
  <c r="F338" i="1"/>
  <c r="F352" i="1" s="1"/>
  <c r="L309" i="1"/>
  <c r="L290" i="1"/>
  <c r="H647" i="1"/>
  <c r="G651" i="1"/>
  <c r="J651" i="1" s="1"/>
  <c r="H662" i="1"/>
  <c r="C124" i="2"/>
  <c r="D14" i="13"/>
  <c r="C14" i="13" s="1"/>
  <c r="C122" i="2"/>
  <c r="C19" i="10"/>
  <c r="C121" i="2"/>
  <c r="D12" i="13"/>
  <c r="C12" i="13" s="1"/>
  <c r="E8" i="13"/>
  <c r="C8" i="13" s="1"/>
  <c r="C17" i="10"/>
  <c r="C120" i="2"/>
  <c r="D7" i="13"/>
  <c r="C7" i="13" s="1"/>
  <c r="C15" i="10"/>
  <c r="C118" i="2"/>
  <c r="L256" i="1"/>
  <c r="K257" i="1"/>
  <c r="K271" i="1" s="1"/>
  <c r="C13" i="10"/>
  <c r="A40" i="12"/>
  <c r="L229" i="1"/>
  <c r="C111" i="2"/>
  <c r="C110" i="2"/>
  <c r="C12" i="10"/>
  <c r="I257" i="1"/>
  <c r="I271" i="1" s="1"/>
  <c r="A31" i="12"/>
  <c r="F257" i="1"/>
  <c r="F271" i="1" s="1"/>
  <c r="J257" i="1"/>
  <c r="J271" i="1" s="1"/>
  <c r="H257" i="1"/>
  <c r="H271" i="1" s="1"/>
  <c r="L247" i="1"/>
  <c r="G257" i="1"/>
  <c r="G271" i="1" s="1"/>
  <c r="C10" i="10"/>
  <c r="A13" i="12"/>
  <c r="D5" i="13"/>
  <c r="C5" i="13" s="1"/>
  <c r="H112" i="1"/>
  <c r="H193" i="1" s="1"/>
  <c r="G629" i="1" s="1"/>
  <c r="J629" i="1" s="1"/>
  <c r="E62" i="2"/>
  <c r="E63" i="2" s="1"/>
  <c r="D91" i="2"/>
  <c r="I52" i="1"/>
  <c r="H620" i="1" s="1"/>
  <c r="F18" i="2"/>
  <c r="F112" i="1"/>
  <c r="G624" i="1"/>
  <c r="J624" i="1" s="1"/>
  <c r="E31" i="2"/>
  <c r="D18" i="2"/>
  <c r="D31" i="2"/>
  <c r="D51" i="2" s="1"/>
  <c r="C18" i="2"/>
  <c r="J639" i="1"/>
  <c r="J617" i="1"/>
  <c r="C16" i="13"/>
  <c r="K550" i="1"/>
  <c r="D29" i="13"/>
  <c r="C29" i="13" s="1"/>
  <c r="C81" i="2"/>
  <c r="C104" i="2" s="1"/>
  <c r="L534" i="1"/>
  <c r="K500" i="1"/>
  <c r="I460" i="1"/>
  <c r="I452" i="1"/>
  <c r="I446" i="1"/>
  <c r="G642" i="1" s="1"/>
  <c r="C123" i="2"/>
  <c r="C119" i="2"/>
  <c r="C112" i="2"/>
  <c r="F85" i="2"/>
  <c r="F91" i="2" s="1"/>
  <c r="F104" i="2" s="1"/>
  <c r="L211" i="1"/>
  <c r="C20" i="10"/>
  <c r="C16" i="10"/>
  <c r="C11" i="10"/>
  <c r="G81" i="2"/>
  <c r="C62" i="2"/>
  <c r="C63" i="2" s="1"/>
  <c r="D56" i="2"/>
  <c r="D63" i="2" s="1"/>
  <c r="G662" i="1"/>
  <c r="G112" i="1"/>
  <c r="E13" i="13"/>
  <c r="C13" i="13" s="1"/>
  <c r="C26" i="10"/>
  <c r="G650" i="1"/>
  <c r="J650" i="1" s="1"/>
  <c r="K503" i="1"/>
  <c r="L382" i="1"/>
  <c r="G636" i="1" s="1"/>
  <c r="J636" i="1" s="1"/>
  <c r="K338" i="1"/>
  <c r="K352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635" i="1"/>
  <c r="J635" i="1" s="1"/>
  <c r="K552" i="1" l="1"/>
  <c r="L571" i="1"/>
  <c r="J642" i="1"/>
  <c r="I461" i="1"/>
  <c r="H642" i="1" s="1"/>
  <c r="H646" i="1"/>
  <c r="J646" i="1" s="1"/>
  <c r="I661" i="1"/>
  <c r="H660" i="1"/>
  <c r="H664" i="1" s="1"/>
  <c r="H672" i="1" s="1"/>
  <c r="C6" i="10" s="1"/>
  <c r="E145" i="2"/>
  <c r="G660" i="1"/>
  <c r="G664" i="1" s="1"/>
  <c r="L338" i="1"/>
  <c r="L352" i="1" s="1"/>
  <c r="G633" i="1" s="1"/>
  <c r="J633" i="1" s="1"/>
  <c r="F660" i="1"/>
  <c r="F664" i="1" s="1"/>
  <c r="I662" i="1"/>
  <c r="E33" i="13"/>
  <c r="D35" i="13" s="1"/>
  <c r="C128" i="2"/>
  <c r="C115" i="2"/>
  <c r="H648" i="1"/>
  <c r="J648" i="1" s="1"/>
  <c r="E104" i="2"/>
  <c r="C36" i="10"/>
  <c r="F193" i="1"/>
  <c r="G627" i="1" s="1"/>
  <c r="J627" i="1" s="1"/>
  <c r="C28" i="10"/>
  <c r="D22" i="10" s="1"/>
  <c r="D104" i="2"/>
  <c r="L545" i="1"/>
  <c r="D31" i="13"/>
  <c r="C31" i="13" s="1"/>
  <c r="G104" i="2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H667" i="1"/>
  <c r="C145" i="2"/>
  <c r="D26" i="10"/>
  <c r="D12" i="10"/>
  <c r="D27" i="10"/>
  <c r="D15" i="10"/>
  <c r="D16" i="10"/>
  <c r="D10" i="10"/>
  <c r="D17" i="10"/>
  <c r="D24" i="10"/>
  <c r="D20" i="10"/>
  <c r="D25" i="10"/>
  <c r="D23" i="10"/>
  <c r="D18" i="10"/>
  <c r="C30" i="10"/>
  <c r="D19" i="10"/>
  <c r="D13" i="10"/>
  <c r="D11" i="10"/>
  <c r="D21" i="10"/>
  <c r="G672" i="1"/>
  <c r="C5" i="10" s="1"/>
  <c r="G667" i="1"/>
  <c r="F672" i="1"/>
  <c r="C4" i="10" s="1"/>
  <c r="F667" i="1"/>
  <c r="D33" i="13"/>
  <c r="D36" i="13" s="1"/>
  <c r="H656" i="1"/>
  <c r="C41" i="10"/>
  <c r="D38" i="10" s="1"/>
  <c r="I672" i="1" l="1"/>
  <c r="C7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<sst xmlns="http://schemas.openxmlformats.org/spreadsheetml/2006/main" count="3955" uniqueCount="913">
  <si>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</si>
  <si>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</si>
  <si>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</si>
  <si>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</si>
  <si>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</si>
  <si>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</si>
  <si>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</si>
  <si>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</si>
  <si>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</si>
  <si>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</si>
  <si>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</si>
  <si>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</si>
  <si>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</si>
  <si>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</si>
  <si>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</si>
  <si>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</si>
  <si>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</si>
  <si>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</si>
  <si>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</si>
  <si>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</si>
  <si>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</si>
  <si>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</si>
  <si>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</si>
  <si>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</si>
  <si>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</si>
  <si>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</si>
  <si>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</si>
  <si>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</si>
  <si>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</si>
  <si>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</si>
  <si>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</si>
  <si>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</si>
  <si>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</si>
  <si>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</si>
  <si>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</si>
  <si>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</si>
  <si>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</si>
  <si>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</si>
  <si>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</si>
  <si>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</si>
  <si>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</si>
  <si>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</si>
  <si>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</si>
  <si>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</si>
  <si>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</si>
  <si>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</si>
  <si>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</si>
  <si>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</si>
  <si>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</si>
  <si>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</si>
  <si>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</si>
  <si>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</si>
  <si>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</si>
  <si>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</si>
  <si>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</si>
  <si>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</si>
  <si>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</si>
  <si>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</si>
  <si>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</si>
  <si>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</si>
  <si>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</si>
  <si>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</si>
  <si>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</si>
  <si>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</si>
  <si>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</si>
  <si>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</si>
  <si>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</si>
  <si>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</si>
  <si>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</si>
  <si>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</si>
  <si>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</si>
  <si>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</si>
  <si>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</si>
  <si>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</si>
  <si>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</si>
  <si>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</si>
  <si>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</si>
  <si>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</si>
  <si>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</si>
  <si>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</si>
  <si>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</si>
  <si>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</si>
  <si>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</si>
  <si>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</si>
  <si>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</si>
  <si>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</si>
  <si>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</si>
  <si>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</si>
  <si>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</si>
  <si>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</si>
  <si>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</si>
  <si>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</si>
  <si>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</si>
  <si>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</si>
  <si>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</si>
  <si>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</si>
  <si>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</si>
  <si>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</si>
  <si>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</si>
  <si>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</si>
  <si>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</si>
  <si>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</si>
  <si>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</si>
  <si>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</si>
  <si>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</si>
  <si>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</si>
  <si>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</si>
  <si>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</si>
  <si>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</si>
  <si>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</si>
  <si>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</si>
  <si>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</si>
  <si>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</si>
  <si>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</si>
  <si>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</si>
  <si>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</si>
  <si>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</si>
  <si>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</si>
  <si>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</si>
  <si>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</si>
  <si>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</si>
  <si>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</si>
  <si>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</si>
  <si>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</si>
  <si>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</si>
  <si>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</si>
  <si>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</si>
  <si>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</si>
  <si>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</si>
  <si>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</si>
  <si>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</si>
  <si>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</si>
  <si>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</si>
  <si>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</si>
  <si>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</si>
  <si>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</si>
  <si>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</si>
  <si>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</si>
  <si>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</si>
  <si>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</si>
  <si>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</si>
  <si>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</si>
  <si>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</si>
  <si>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</si>
  <si>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</si>
  <si>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</si>
  <si>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</si>
  <si>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</si>
  <si>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</si>
  <si>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</si>
  <si>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</si>
  <si>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</si>
  <si>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</si>
  <si>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</si>
  <si>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</si>
  <si>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</si>
  <si>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</si>
  <si>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</si>
  <si>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</si>
  <si>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</si>
  <si>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</si>
  <si>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</si>
  <si>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</si>
  <si>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</si>
  <si>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</si>
  <si>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</si>
  <si>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</si>
  <si>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</si>
  <si>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</si>
  <si>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</si>
  <si>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</si>
  <si>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</si>
  <si>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</si>
  <si>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</si>
  <si>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</si>
  <si>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</si>
  <si>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</si>
  <si>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</si>
  <si>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</si>
  <si>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</si>
  <si>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</si>
  <si>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</si>
  <si>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</si>
  <si>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</si>
  <si>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</si>
  <si>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</si>
  <si>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</si>
  <si>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</si>
  <si>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</si>
  <si>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</si>
  <si>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</si>
  <si>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</si>
  <si>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</si>
  <si>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</si>
  <si>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</si>
  <si>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</si>
  <si>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</si>
  <si>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</si>
  <si>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</si>
  <si>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</si>
  <si>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</si>
  <si>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</si>
  <si>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</si>
  <si>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</si>
  <si>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</si>
  <si>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</si>
  <si>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</si>
  <si>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</si>
  <si>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</si>
  <si>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</si>
  <si>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</si>
  <si>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</si>
  <si>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</si>
  <si>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</si>
  <si>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</si>
  <si>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</si>
  <si>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</si>
  <si>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</si>
  <si>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</si>
  <si>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</si>
  <si>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</si>
  <si>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</si>
  <si>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</si>
  <si>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</si>
  <si>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</si>
  <si>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</si>
  <si>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</si>
  <si>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</si>
  <si>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</si>
  <si>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</si>
  <si>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</si>
  <si>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</si>
  <si>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</si>
  <si>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</si>
  <si>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</si>
  <si>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</si>
  <si>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</si>
  <si>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</si>
  <si>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</si>
  <si>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</si>
  <si>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</si>
  <si>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</si>
  <si>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</si>
  <si>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</si>
  <si>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</si>
  <si>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</si>
  <si>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</si>
  <si>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</si>
  <si>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</si>
  <si>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</si>
  <si>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</si>
  <si>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</si>
  <si>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</si>
  <si>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</si>
  <si>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</si>
  <si>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</si>
  <si>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</si>
  <si>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</si>
  <si>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</si>
  <si>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</si>
  <si>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</si>
  <si>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</si>
  <si>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</si>
  <si>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</si>
  <si>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</si>
  <si>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</si>
  <si>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</si>
  <si>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</si>
  <si>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</si>
  <si>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</si>
  <si>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</si>
  <si>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</si>
  <si>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</si>
  <si>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</si>
  <si>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</si>
  <si>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</si>
  <si>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</si>
  <si>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</si>
  <si>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</si>
  <si>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</si>
  <si>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</si>
  <si>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</si>
  <si>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</si>
  <si>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</si>
  <si>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</si>
  <si>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</si>
  <si>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</si>
  <si>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</si>
  <si>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</si>
  <si>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</si>
  <si>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</si>
  <si>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</si>
  <si>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</si>
  <si>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</si>
  <si>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</si>
  <si>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</si>
  <si>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</si>
  <si>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</si>
  <si>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</si>
  <si>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</si>
  <si>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</si>
  <si>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</si>
  <si>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</si>
  <si>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</si>
  <si>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</si>
  <si>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</si>
  <si>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</si>
  <si>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</si>
  <si>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</si>
  <si>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</si>
  <si>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</si>
  <si>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</si>
  <si>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</si>
  <si>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</si>
  <si>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</si>
  <si>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</si>
  <si>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</si>
  <si>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</si>
  <si>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</si>
  <si>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</si>
  <si>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</si>
  <si>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</si>
  <si>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</si>
  <si>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</si>
  <si>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</si>
  <si>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</si>
  <si>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</si>
  <si>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</si>
  <si>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</si>
  <si>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</si>
  <si>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</si>
  <si>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</si>
  <si>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</si>
  <si>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</si>
  <si>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</si>
  <si>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</si>
  <si>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</si>
  <si>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</si>
  <si>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</si>
  <si>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</si>
  <si>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</si>
  <si>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</si>
  <si>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</si>
  <si>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</si>
  <si>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</si>
  <si>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</si>
  <si>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</si>
  <si>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</si>
  <si>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</si>
  <si>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</si>
  <si>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</si>
  <si>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</si>
  <si>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</si>
  <si>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</si>
  <si>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</si>
  <si>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</si>
  <si>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</si>
  <si>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</si>
  <si>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</si>
  <si>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</si>
  <si>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</si>
  <si>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</si>
  <si>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</si>
  <si>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</si>
  <si>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</si>
  <si>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</si>
  <si>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</si>
  <si>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</si>
  <si>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</si>
  <si>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</si>
  <si>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</si>
  <si>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</si>
  <si>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</si>
  <si>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</si>
  <si>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</si>
  <si>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</si>
  <si>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</si>
  <si>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</si>
  <si>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</si>
  <si>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</si>
  <si>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</si>
  <si>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</si>
  <si>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</si>
  <si>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</si>
  <si>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</si>
  <si>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</si>
  <si>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</si>
  <si>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</si>
  <si>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</si>
  <si>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</si>
  <si>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</si>
  <si>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</si>
  <si>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</si>
  <si>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</si>
  <si>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</si>
  <si>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</si>
  <si>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</si>
  <si>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</si>
  <si>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</si>
  <si>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</si>
  <si>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</si>
  <si>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</si>
  <si>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</si>
  <si>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</si>
  <si>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</si>
  <si>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</si>
  <si>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</si>
  <si>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</si>
  <si>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</si>
  <si>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</si>
  <si>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</si>
  <si>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</si>
  <si>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</si>
  <si>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</si>
  <si>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</si>
  <si>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</si>
  <si>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</si>
  <si>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</si>
  <si>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</si>
  <si>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</si>
  <si>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</si>
  <si>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</si>
  <si>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</si>
  <si>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</si>
  <si>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</si>
  <si>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</si>
  <si>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</si>
  <si>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</si>
  <si>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</si>
  <si>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</si>
  <si>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</si>
  <si>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</si>
  <si>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</si>
  <si>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</si>
  <si>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</si>
  <si>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</si>
  <si>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</si>
  <si>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</si>
  <si>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</si>
  <si>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</si>
  <si>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</si>
  <si>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</si>
  <si>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</si>
  <si>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</si>
  <si>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</si>
  <si>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</si>
  <si>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</si>
  <si>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</si>
  <si>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</si>
  <si>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</si>
  <si>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</si>
  <si>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</si>
  <si>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</si>
  <si>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</si>
  <si>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</si>
  <si>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</si>
  <si>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</si>
  <si>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</si>
  <si>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</si>
  <si>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</si>
  <si>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</si>
  <si>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</si>
  <si>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</si>
  <si>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</si>
  <si>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</si>
  <si>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</si>
  <si>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</si>
  <si>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</si>
  <si>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</si>
  <si>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</si>
  <si>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</si>
  <si>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</si>
  <si>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</si>
  <si>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</si>
  <si>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</si>
  <si>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</si>
  <si>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</si>
  <si>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</si>
  <si>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</si>
  <si>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</si>
  <si>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</si>
  <si>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</si>
  <si>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</si>
  <si>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</si>
  <si>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</si>
  <si>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</si>
  <si>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</si>
  <si>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</si>
  <si>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</si>
  <si>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</si>
  <si>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</si>
  <si>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</si>
  <si>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</si>
  <si>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</si>
  <si>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</si>
  <si>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</si>
  <si>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</si>
  <si>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</si>
  <si>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</si>
  <si>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</si>
  <si>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</si>
  <si>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</si>
  <si>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</si>
  <si>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</si>
  <si>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</si>
  <si>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</si>
  <si>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</si>
  <si>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</si>
  <si>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</si>
  <si>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</si>
  <si>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</si>
  <si>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</si>
  <si>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</si>
  <si>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</si>
  <si>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</si>
  <si>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</si>
  <si>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</si>
  <si>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</si>
  <si>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</si>
  <si>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</si>
  <si>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</si>
  <si>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</si>
  <si>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</si>
  <si>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</si>
  <si>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</si>
  <si>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</si>
  <si>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</si>
  <si>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</si>
  <si>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</si>
  <si>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</si>
  <si>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</si>
  <si>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</si>
  <si>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</si>
  <si>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</si>
  <si>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</si>
  <si>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</si>
  <si>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</si>
  <si>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</si>
  <si>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</si>
  <si>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</si>
  <si>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</si>
  <si>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</si>
  <si>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</si>
  <si>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</si>
  <si>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</si>
  <si>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</si>
  <si>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</si>
  <si>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</si>
  <si>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</si>
  <si>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</si>
  <si>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</si>
  <si>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</si>
  <si>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</si>
  <si>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</si>
  <si>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</si>
  <si>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</si>
  <si>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</si>
  <si>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</si>
  <si>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</si>
  <si>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</si>
  <si>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</si>
  <si>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</si>
  <si>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</si>
  <si>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</si>
  <si>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</si>
  <si>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</si>
  <si>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</si>
  <si>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</si>
  <si>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</si>
  <si>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</si>
  <si>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</si>
  <si>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</si>
  <si>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</si>
  <si>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</si>
  <si>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</si>
  <si>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</si>
  <si>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</si>
  <si>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</si>
  <si>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</si>
  <si>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</si>
  <si>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</si>
  <si>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</si>
  <si>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</si>
  <si>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</si>
  <si>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</si>
  <si>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</si>
  <si>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</si>
  <si>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</si>
  <si>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</si>
  <si>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</si>
  <si>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</si>
  <si>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</si>
  <si>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</si>
  <si>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</si>
  <si>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</si>
  <si>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</si>
  <si>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</si>
  <si>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</si>
  <si>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</si>
  <si>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</si>
  <si>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</si>
  <si>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</si>
  <si>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</si>
  <si>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</si>
  <si>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</si>
  <si>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</si>
  <si>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</si>
  <si>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</si>
  <si>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</si>
  <si>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</si>
  <si>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</si>
  <si>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</si>
  <si>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</si>
  <si>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</si>
  <si>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</si>
  <si>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</si>
  <si>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</si>
  <si>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</si>
  <si>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</si>
  <si>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</si>
  <si>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</si>
  <si>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</si>
  <si>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</si>
  <si>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</si>
  <si>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</si>
  <si>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</si>
  <si>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</si>
  <si>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</si>
  <si>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</si>
  <si>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</si>
  <si>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</si>
  <si>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</si>
  <si>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</si>
  <si>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</si>
  <si>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</si>
  <si>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</si>
  <si>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</si>
  <si>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</si>
  <si>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</si>
  <si>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</si>
  <si>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</si>
  <si>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</si>
  <si>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</si>
  <si>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</si>
  <si>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</si>
  <si>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</si>
  <si>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</si>
  <si>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</si>
  <si>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</si>
  <si>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</si>
  <si>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</si>
  <si>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</si>
  <si>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</si>
  <si>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</si>
  <si>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</si>
  <si>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</si>
  <si>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</si>
  <si>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</si>
  <si>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</si>
  <si>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</si>
  <si>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</si>
  <si>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</si>
  <si>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</si>
  <si>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</si>
  <si>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</si>
  <si>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</si>
  <si>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</si>
  <si>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</si>
  <si>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</si>
  <si>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</si>
  <si>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</si>
  <si>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</si>
  <si>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</si>
  <si>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</si>
  <si>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</si>
  <si>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</si>
  <si>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</si>
  <si>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</si>
  <si>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</si>
  <si>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</si>
  <si>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</si>
  <si>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</si>
  <si>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</si>
  <si>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</si>
  <si>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</si>
  <si>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</si>
  <si>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</si>
  <si>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</si>
  <si>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</si>
  <si>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</si>
  <si>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</si>
  <si>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</si>
  <si>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</si>
  <si>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</si>
  <si>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</si>
  <si>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</si>
  <si>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</si>
  <si>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</si>
  <si>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</si>
  <si>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</si>
  <si>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</si>
  <si>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</si>
  <si>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</si>
  <si>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</si>
  <si>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</si>
  <si>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</si>
  <si>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</si>
  <si>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</si>
  <si>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</si>
  <si>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</si>
  <si>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</si>
  <si>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</si>
  <si>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</si>
  <si>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</si>
  <si>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</si>
  <si>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</si>
  <si>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</si>
  <si>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</si>
  <si>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</si>
  <si>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</si>
  <si>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</si>
  <si>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</si>
  <si>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</si>
  <si>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</si>
  <si>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</si>
  <si>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</si>
  <si>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</si>
  <si>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</si>
  <si>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</si>
  <si>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</si>
  <si>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</si>
  <si>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</si>
  <si>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</si>
  <si>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</si>
  <si>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</si>
  <si>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</si>
  <si>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</si>
  <si>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</si>
  <si>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</si>
  <si>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</si>
  <si>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</si>
  <si>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</si>
  <si>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</si>
  <si>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</si>
  <si>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</si>
  <si>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</si>
  <si>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</si>
  <si>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</si>
  <si>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</si>
  <si>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</si>
  <si>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</si>
  <si>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</si>
  <si>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</si>
  <si>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</si>
  <si>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</si>
  <si>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</si>
  <si>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</si>
  <si>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</si>
  <si>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</si>
  <si>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</si>
  <si>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</si>
  <si>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</si>
  <si>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</si>
  <si>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</si>
  <si>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</si>
  <si>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</si>
  <si>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</si>
  <si>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</si>
  <si>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</si>
  <si>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</si>
  <si>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</si>
  <si>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</si>
  <si>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</si>
  <si>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</si>
  <si>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</si>
  <si>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</si>
  <si>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</si>
  <si>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</si>
  <si>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</si>
  <si>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</si>
  <si>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</si>
  <si>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</si>
  <si>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</si>
  <si>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</si>
  <si>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</si>
  <si>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</si>
  <si>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</si>
  <si>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</si>
  <si>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</si>
  <si>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</si>
  <si>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</si>
  <si>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</si>
  <si>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</si>
  <si>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</si>
  <si>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</si>
  <si>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</si>
  <si>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</si>
  <si>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</si>
  <si>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</si>
  <si>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</si>
  <si>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</si>
  <si>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</si>
  <si>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</si>
  <si>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</si>
  <si>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</si>
  <si>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</si>
  <si>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</si>
  <si>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</si>
  <si>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</si>
  <si>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</si>
  <si>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</si>
  <si>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</si>
  <si>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</si>
  <si>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</si>
  <si>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</si>
  <si>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</si>
  <si>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</si>
  <si>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</si>
  <si>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</si>
  <si>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</si>
  <si>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</si>
  <si>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</si>
  <si>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</si>
  <si>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</si>
  <si>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</si>
  <si>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</si>
  <si>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</si>
  <si>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</si>
  <si>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</si>
  <si>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</si>
  <si>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</si>
  <si>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</si>
  <si>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</si>
  <si>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</si>
  <si>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</si>
  <si>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</si>
  <si>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</si>
  <si>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</si>
  <si>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</si>
  <si>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</si>
  <si>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</si>
  <si>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</si>
  <si>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</si>
  <si>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</si>
  <si>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</si>
  <si>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</si>
  <si>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</si>
  <si>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</si>
  <si>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</si>
  <si>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</si>
  <si>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</si>
  <si>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</si>
  <si>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</si>
  <si>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</si>
  <si>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</si>
  <si>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</si>
  <si>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</si>
  <si>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</si>
  <si>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</si>
  <si>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</si>
  <si>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</si>
  <si>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</si>
  <si>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</si>
  <si>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</si>
  <si>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</si>
  <si>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</si>
  <si>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</si>
  <si>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</si>
  <si>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</si>
  <si>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</si>
  <si>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</si>
  <si>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</si>
  <si>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</si>
  <si>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</si>
  <si>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</si>
  <si>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</si>
  <si>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</si>
  <si>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</si>
  <si>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</si>
  <si>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</si>
  <si>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</si>
  <si>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</si>
  <si>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</si>
  <si>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</si>
  <si>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</si>
  <si>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</si>
  <si>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</si>
  <si>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</si>
  <si>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</si>
  <si>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</si>
  <si>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</si>
  <si>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</si>
  <si>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</si>
  <si>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</si>
  <si>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</si>
  <si>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</si>
  <si>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</si>
  <si>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</si>
  <si>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</si>
  <si>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</si>
  <si>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</si>
  <si>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</si>
  <si>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</si>
  <si>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</si>
  <si>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</si>
  <si>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</si>
  <si>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</si>
  <si>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</si>
  <si>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</si>
  <si>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</si>
  <si>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</si>
  <si>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</si>
  <si>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Shaker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</si>
</sst>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486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1949143.56</v>
      </c>
      <c r="G9" s="18"/>
      <c r="H9" s="18"/>
      <c r="I9" s="18"/>
      <c r="J9" s="67">
        <f>SUM(I439)</f>
        <v>555682.23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1522.9</v>
      </c>
      <c r="G10" s="18">
        <v>926.06</v>
      </c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139987.42000000001</v>
      </c>
      <c r="G12" s="18">
        <v>3890.32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35250.230000000003</v>
      </c>
      <c r="G13" s="18">
        <v>24235.48</v>
      </c>
      <c r="H13" s="18">
        <v>245731.29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18179.14</v>
      </c>
      <c r="G14" s="18">
        <v>5208.54</v>
      </c>
      <c r="H14" s="18">
        <v>3181.3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27043.11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2171126.36</v>
      </c>
      <c r="G19" s="41">
        <f>SUM(G9:G18)</f>
        <v>34260.400000000001</v>
      </c>
      <c r="H19" s="41">
        <f>SUM(H9:H18)</f>
        <v>248912.59</v>
      </c>
      <c r="I19" s="41">
        <f>SUM(I9:I18)</f>
        <v>0</v>
      </c>
      <c r="J19" s="41">
        <f>SUM(J9:J18)</f>
        <v>555682.23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143877.51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37862.639999999999</v>
      </c>
      <c r="G23" s="18"/>
      <c r="H23" s="18">
        <v>770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57939.22</v>
      </c>
      <c r="G24" s="18">
        <v>761.94</v>
      </c>
      <c r="H24" s="18">
        <v>1218.6300000000001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18738.75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1134.6500000000001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7390.82</v>
      </c>
      <c r="H30" s="18">
        <v>103046.45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115675.26</v>
      </c>
      <c r="G32" s="41">
        <f>SUM(G22:G31)</f>
        <v>8152.76</v>
      </c>
      <c r="H32" s="41">
        <f>SUM(H22:H31)</f>
        <v>248912.59000000003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311256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371219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906543</v>
      </c>
      <c r="G48" s="18">
        <v>26107.64</v>
      </c>
      <c r="H48" s="18"/>
      <c r="I48" s="18"/>
      <c r="J48" s="13">
        <f>SUM(I459)</f>
        <v>555682.23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209337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257096.1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2055451.1</v>
      </c>
      <c r="G51" s="41">
        <f>SUM(G35:G50)</f>
        <v>26107.64</v>
      </c>
      <c r="H51" s="41">
        <f>SUM(H35:H50)</f>
        <v>0</v>
      </c>
      <c r="I51" s="41">
        <f>SUM(I35:I50)</f>
        <v>0</v>
      </c>
      <c r="J51" s="41">
        <f>SUM(J35:J50)</f>
        <v>555682.23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2171126.36</v>
      </c>
      <c r="G52" s="41">
        <f>G51+G32</f>
        <v>34260.400000000001</v>
      </c>
      <c r="H52" s="41">
        <f>H51+H32</f>
        <v>248912.59000000003</v>
      </c>
      <c r="I52" s="41">
        <f>I51+I32</f>
        <v>0</v>
      </c>
      <c r="J52" s="41">
        <f>J51+J32</f>
        <v>555682.23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3669805+9259459</f>
        <v>12929264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12929264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33822.5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33822.5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1319.04</v>
      </c>
      <c r="G96" s="18">
        <v>10.49</v>
      </c>
      <c r="H96" s="18"/>
      <c r="I96" s="18"/>
      <c r="J96" s="18">
        <v>3298.38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235288.99-808.64</f>
        <v>234480.34999999998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500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16823.64</v>
      </c>
      <c r="G110" s="18">
        <v>651.97</v>
      </c>
      <c r="H110" s="18">
        <v>58016.55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18642.68</v>
      </c>
      <c r="G111" s="41">
        <f>SUM(G96:G110)</f>
        <v>235142.80999999997</v>
      </c>
      <c r="H111" s="41">
        <f>SUM(H96:H110)</f>
        <v>58016.55</v>
      </c>
      <c r="I111" s="41">
        <f>SUM(I96:I110)</f>
        <v>0</v>
      </c>
      <c r="J111" s="41">
        <f>SUM(J96:J110)</f>
        <v>3298.38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12981729.18</v>
      </c>
      <c r="G112" s="41">
        <f>G60+G111</f>
        <v>235142.80999999997</v>
      </c>
      <c r="H112" s="41">
        <f>H60+H79+H94+H111</f>
        <v>58016.55</v>
      </c>
      <c r="I112" s="41">
        <f>I60+I111</f>
        <v>0</v>
      </c>
      <c r="J112" s="41">
        <f>J60+J111</f>
        <v>3298.38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4940798.5999999996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1919487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6860285.5999999996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40410.9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8442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7191.48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48852.9</v>
      </c>
      <c r="G136" s="41">
        <f>SUM(G123:G135)</f>
        <v>7191.48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6909138.5</v>
      </c>
      <c r="G140" s="41">
        <f>G121+SUM(G136:G137)</f>
        <v>7191.48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280448.28999999998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70166.47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271413.15999999997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271396.08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114494.99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114494.99</v>
      </c>
      <c r="G162" s="41">
        <f>SUM(G150:G161)</f>
        <v>271413.15999999997</v>
      </c>
      <c r="H162" s="41">
        <f>SUM(H150:H161)</f>
        <v>622010.84000000008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114494.99</v>
      </c>
      <c r="G169" s="41">
        <f>G147+G162+SUM(G163:G168)</f>
        <v>271413.15999999997</v>
      </c>
      <c r="H169" s="41">
        <f>H147+H162+SUM(H163:H168)</f>
        <v>622010.84000000008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35808.639999999999</v>
      </c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35808.639999999999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35808.639999999999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20005362.669999998</v>
      </c>
      <c r="G193" s="47">
        <f>G112+G140+G169+G192</f>
        <v>549556.09</v>
      </c>
      <c r="H193" s="47">
        <f>H112+H140+H169+H192</f>
        <v>680027.39000000013</v>
      </c>
      <c r="I193" s="47">
        <f>I112+I140+I169+I192</f>
        <v>0</v>
      </c>
      <c r="J193" s="47">
        <f>J112+J140+J192</f>
        <v>78298.38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2113679.44</v>
      </c>
      <c r="G197" s="18">
        <v>1043549.47</v>
      </c>
      <c r="H197" s="18">
        <v>2380.44</v>
      </c>
      <c r="I197" s="18">
        <v>75970.06</v>
      </c>
      <c r="J197" s="18">
        <v>7791.57</v>
      </c>
      <c r="K197" s="18">
        <v>0</v>
      </c>
      <c r="L197" s="19">
        <f>SUM(F197:K197)</f>
        <v>3243370.98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617282.52</v>
      </c>
      <c r="G198" s="18">
        <v>309284.92</v>
      </c>
      <c r="H198" s="18">
        <v>65959.56</v>
      </c>
      <c r="I198" s="18">
        <v>5121.1499999999996</v>
      </c>
      <c r="J198" s="18">
        <v>1970.74</v>
      </c>
      <c r="K198" s="18"/>
      <c r="L198" s="19">
        <f>SUM(F198:K198)</f>
        <v>999618.89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34598.370000000003</v>
      </c>
      <c r="G200" s="18">
        <v>6874.76</v>
      </c>
      <c r="H200" s="18">
        <v>5417.99</v>
      </c>
      <c r="I200" s="18">
        <v>1301.52</v>
      </c>
      <c r="J200" s="18"/>
      <c r="K200" s="18">
        <v>448.22</v>
      </c>
      <c r="L200" s="19">
        <f>SUM(F200:K200)</f>
        <v>48640.86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520843.16</v>
      </c>
      <c r="G202" s="18">
        <v>242598.59</v>
      </c>
      <c r="H202" s="18">
        <v>157765.9</v>
      </c>
      <c r="I202" s="18">
        <v>8493.3670000000002</v>
      </c>
      <c r="J202" s="18">
        <v>233.26</v>
      </c>
      <c r="K202" s="18">
        <v>724.56</v>
      </c>
      <c r="L202" s="19">
        <f t="shared" ref="L202:L208" si="0">SUM(F202:K202)</f>
        <v>930658.83700000006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150705.82999999999</v>
      </c>
      <c r="G203" s="18">
        <v>102298.46</v>
      </c>
      <c r="H203" s="18">
        <v>95802.3</v>
      </c>
      <c r="I203" s="18">
        <v>30093.14</v>
      </c>
      <c r="J203" s="18">
        <v>14290.14</v>
      </c>
      <c r="K203" s="18">
        <v>445.07</v>
      </c>
      <c r="L203" s="19">
        <f t="shared" si="0"/>
        <v>393634.94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69884.990000000005</v>
      </c>
      <c r="G204" s="18">
        <v>23299.06</v>
      </c>
      <c r="H204" s="18">
        <v>48849.78</v>
      </c>
      <c r="I204" s="18">
        <v>2455.56</v>
      </c>
      <c r="J204" s="18">
        <v>1435.7</v>
      </c>
      <c r="K204" s="18">
        <v>2539.7199999999998</v>
      </c>
      <c r="L204" s="19">
        <f t="shared" si="0"/>
        <v>148464.81000000003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321645.28000000003</v>
      </c>
      <c r="G205" s="18">
        <v>136269.67000000001</v>
      </c>
      <c r="H205" s="18">
        <v>21506.560000000001</v>
      </c>
      <c r="I205" s="18">
        <v>3240.37</v>
      </c>
      <c r="J205" s="18">
        <v>0</v>
      </c>
      <c r="K205" s="18">
        <v>2340</v>
      </c>
      <c r="L205" s="19">
        <f t="shared" si="0"/>
        <v>485001.88000000006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79625.06</v>
      </c>
      <c r="G206" s="18">
        <v>34354.46</v>
      </c>
      <c r="H206" s="18">
        <v>10282.42</v>
      </c>
      <c r="I206" s="18">
        <v>1546.56</v>
      </c>
      <c r="J206" s="18">
        <v>672.77</v>
      </c>
      <c r="K206" s="18">
        <v>698.4</v>
      </c>
      <c r="L206" s="19">
        <f t="shared" si="0"/>
        <v>127179.66999999998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195854.89</v>
      </c>
      <c r="G207" s="18">
        <v>75564.47</v>
      </c>
      <c r="H207" s="18">
        <v>243614.47</v>
      </c>
      <c r="I207" s="18">
        <v>154333.53</v>
      </c>
      <c r="J207" s="18">
        <v>9637.84</v>
      </c>
      <c r="K207" s="18"/>
      <c r="L207" s="19">
        <f t="shared" si="0"/>
        <v>679005.2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350891.96</v>
      </c>
      <c r="I208" s="18"/>
      <c r="J208" s="18"/>
      <c r="K208" s="18"/>
      <c r="L208" s="19">
        <f t="shared" si="0"/>
        <v>350891.96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4104119.540000001</v>
      </c>
      <c r="G211" s="41">
        <f t="shared" si="1"/>
        <v>1974093.8599999999</v>
      </c>
      <c r="H211" s="41">
        <f t="shared" si="1"/>
        <v>1002471.3799999999</v>
      </c>
      <c r="I211" s="41">
        <f t="shared" si="1"/>
        <v>282555.25699999998</v>
      </c>
      <c r="J211" s="41">
        <f t="shared" si="1"/>
        <v>36032.020000000004</v>
      </c>
      <c r="K211" s="41">
        <f t="shared" si="1"/>
        <v>7195.9699999999993</v>
      </c>
      <c r="L211" s="41">
        <f t="shared" si="1"/>
        <v>7406468.0270000007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1854405.42</v>
      </c>
      <c r="G215" s="18">
        <v>915566.99</v>
      </c>
      <c r="H215" s="18">
        <v>1132.5</v>
      </c>
      <c r="I215" s="18">
        <v>38950.54</v>
      </c>
      <c r="J215" s="18">
        <v>9801.31</v>
      </c>
      <c r="K215" s="18"/>
      <c r="L215" s="19">
        <f>SUM(F215:K215)</f>
        <v>2819856.7600000002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430192.05</v>
      </c>
      <c r="G216" s="18">
        <v>217991.4</v>
      </c>
      <c r="H216" s="18">
        <v>411.51</v>
      </c>
      <c r="I216" s="18">
        <v>2722.04</v>
      </c>
      <c r="J216" s="18">
        <v>800.41</v>
      </c>
      <c r="K216" s="18"/>
      <c r="L216" s="19">
        <f>SUM(F216:K216)</f>
        <v>652117.41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68124.67</v>
      </c>
      <c r="G218" s="18">
        <v>12751.46</v>
      </c>
      <c r="H218" s="18">
        <v>11025</v>
      </c>
      <c r="I218" s="18">
        <v>5106.12</v>
      </c>
      <c r="J218" s="18">
        <v>297</v>
      </c>
      <c r="K218" s="18">
        <v>4489.3500000000004</v>
      </c>
      <c r="L218" s="19">
        <f>SUM(F218:K218)</f>
        <v>101793.60000000001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345602.43</v>
      </c>
      <c r="G220" s="18">
        <v>153444.67000000001</v>
      </c>
      <c r="H220" s="18">
        <v>18796.060000000001</v>
      </c>
      <c r="I220" s="18">
        <v>7601.54</v>
      </c>
      <c r="J220" s="18">
        <v>793</v>
      </c>
      <c r="K220" s="18">
        <v>797.39</v>
      </c>
      <c r="L220" s="19">
        <f t="shared" ref="L220:L226" si="2">SUM(F220:K220)</f>
        <v>527035.09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111970.12</v>
      </c>
      <c r="G221" s="18">
        <v>64117.55</v>
      </c>
      <c r="H221" s="18">
        <v>65081.57</v>
      </c>
      <c r="I221" s="18">
        <v>21157.02</v>
      </c>
      <c r="J221" s="18">
        <v>8930.18</v>
      </c>
      <c r="K221" s="18">
        <v>303.37</v>
      </c>
      <c r="L221" s="19">
        <f t="shared" si="2"/>
        <v>271559.81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47634.92</v>
      </c>
      <c r="G222" s="18">
        <v>15881.07</v>
      </c>
      <c r="H222" s="18">
        <v>33296.92</v>
      </c>
      <c r="I222" s="18">
        <v>1673.75</v>
      </c>
      <c r="J222" s="18">
        <v>978.6</v>
      </c>
      <c r="K222" s="18">
        <v>1731.12</v>
      </c>
      <c r="L222" s="19">
        <f t="shared" si="2"/>
        <v>101196.38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217259.68</v>
      </c>
      <c r="G223" s="18">
        <v>92447.63</v>
      </c>
      <c r="H223" s="18">
        <v>28648.52</v>
      </c>
      <c r="I223" s="18">
        <v>2457.59</v>
      </c>
      <c r="J223" s="18">
        <v>0</v>
      </c>
      <c r="K223" s="18">
        <v>1545</v>
      </c>
      <c r="L223" s="19">
        <f t="shared" si="2"/>
        <v>342358.42000000004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54273.93</v>
      </c>
      <c r="G224" s="18">
        <v>23416.65</v>
      </c>
      <c r="H224" s="18">
        <v>7008.69</v>
      </c>
      <c r="I224" s="18">
        <v>1054.17</v>
      </c>
      <c r="J224" s="18">
        <v>458.57</v>
      </c>
      <c r="K224" s="18">
        <v>476.04</v>
      </c>
      <c r="L224" s="19">
        <f t="shared" si="2"/>
        <v>86688.05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162730.17000000001</v>
      </c>
      <c r="G225" s="18">
        <v>62778.84</v>
      </c>
      <c r="H225" s="18">
        <v>163782.66</v>
      </c>
      <c r="I225" s="18">
        <v>105196.63</v>
      </c>
      <c r="J225" s="18">
        <v>1009.37</v>
      </c>
      <c r="K225" s="18"/>
      <c r="L225" s="19">
        <f t="shared" si="2"/>
        <v>495497.67000000004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221433.60000000001</v>
      </c>
      <c r="I226" s="18"/>
      <c r="J226" s="18"/>
      <c r="K226" s="18"/>
      <c r="L226" s="19">
        <f t="shared" si="2"/>
        <v>221433.60000000001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3292193.39</v>
      </c>
      <c r="G229" s="41">
        <f>SUM(G215:G228)</f>
        <v>1558396.26</v>
      </c>
      <c r="H229" s="41">
        <f>SUM(H215:H228)</f>
        <v>550617.03</v>
      </c>
      <c r="I229" s="41">
        <f>SUM(I215:I228)</f>
        <v>185919.40000000002</v>
      </c>
      <c r="J229" s="41">
        <f>SUM(J215:J228)</f>
        <v>23068.44</v>
      </c>
      <c r="K229" s="41">
        <f t="shared" si="3"/>
        <v>9342.27</v>
      </c>
      <c r="L229" s="41">
        <f t="shared" si="3"/>
        <v>5619536.7899999991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1728837.59</v>
      </c>
      <c r="G233" s="18">
        <v>859797.78</v>
      </c>
      <c r="H233" s="18">
        <v>1232.93</v>
      </c>
      <c r="I233" s="18">
        <v>56546.93</v>
      </c>
      <c r="J233" s="18">
        <v>21025.13</v>
      </c>
      <c r="K233" s="18"/>
      <c r="L233" s="19">
        <f>SUM(F233:K233)</f>
        <v>2667440.3600000003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397825.34</v>
      </c>
      <c r="G234" s="18">
        <v>222195.5</v>
      </c>
      <c r="H234" s="18">
        <v>197013.3</v>
      </c>
      <c r="I234" s="18">
        <v>2867.99</v>
      </c>
      <c r="J234" s="18">
        <v>20</v>
      </c>
      <c r="K234" s="18"/>
      <c r="L234" s="19">
        <f>SUM(F234:K234)</f>
        <v>819922.13000000012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18408.900000000001</v>
      </c>
      <c r="G235" s="18">
        <v>1244.25</v>
      </c>
      <c r="H235" s="18">
        <v>112442.66</v>
      </c>
      <c r="I235" s="18">
        <v>643.28</v>
      </c>
      <c r="J235" s="18"/>
      <c r="K235" s="18"/>
      <c r="L235" s="19">
        <f>SUM(F235:K235)</f>
        <v>132739.09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142251.51</v>
      </c>
      <c r="G236" s="18">
        <v>26679.4</v>
      </c>
      <c r="H236" s="18">
        <v>25498.99</v>
      </c>
      <c r="I236" s="18">
        <v>25174.18</v>
      </c>
      <c r="J236" s="18"/>
      <c r="K236" s="18">
        <v>16151.11</v>
      </c>
      <c r="L236" s="19">
        <f>SUM(F236:K236)</f>
        <v>235755.19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340262.57</v>
      </c>
      <c r="G238" s="18">
        <v>178546.74</v>
      </c>
      <c r="H238" s="18">
        <v>147578.79999999999</v>
      </c>
      <c r="I238" s="18">
        <v>8223.52</v>
      </c>
      <c r="J238" s="18">
        <v>3519.22</v>
      </c>
      <c r="K238" s="18">
        <v>596.05999999999995</v>
      </c>
      <c r="L238" s="19">
        <f t="shared" ref="L238:L244" si="4">SUM(F238:K238)</f>
        <v>678726.91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105224.14</v>
      </c>
      <c r="G239" s="18">
        <v>65756.27</v>
      </c>
      <c r="H239" s="18">
        <v>72432.179999999993</v>
      </c>
      <c r="I239" s="18">
        <v>26157.24</v>
      </c>
      <c r="J239" s="18">
        <v>9342.4500000000007</v>
      </c>
      <c r="K239" s="18">
        <v>336.57</v>
      </c>
      <c r="L239" s="19">
        <f t="shared" si="4"/>
        <v>279248.85000000003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52848.18</v>
      </c>
      <c r="G240" s="18">
        <v>17619.13</v>
      </c>
      <c r="H240" s="18">
        <v>36941.01</v>
      </c>
      <c r="I240" s="18">
        <v>1856.93</v>
      </c>
      <c r="J240" s="18">
        <v>1085.7</v>
      </c>
      <c r="K240" s="18">
        <v>1920.58</v>
      </c>
      <c r="L240" s="19">
        <f t="shared" si="4"/>
        <v>112271.53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211213.38</v>
      </c>
      <c r="G241" s="18">
        <v>89683.02</v>
      </c>
      <c r="H241" s="18">
        <v>16754.18</v>
      </c>
      <c r="I241" s="18">
        <v>997.56</v>
      </c>
      <c r="J241" s="18"/>
      <c r="K241" s="18">
        <v>12732.76</v>
      </c>
      <c r="L241" s="19">
        <f t="shared" si="4"/>
        <v>331380.90000000002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60213.78</v>
      </c>
      <c r="G242" s="18">
        <v>25979.41</v>
      </c>
      <c r="H242" s="18">
        <v>7775.73</v>
      </c>
      <c r="I242" s="18">
        <v>1169.54</v>
      </c>
      <c r="J242" s="18">
        <v>508.76</v>
      </c>
      <c r="K242" s="18">
        <v>528.14</v>
      </c>
      <c r="L242" s="19">
        <f t="shared" si="4"/>
        <v>96175.359999999986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173339.55</v>
      </c>
      <c r="G243" s="18">
        <v>66883.38</v>
      </c>
      <c r="H243" s="18">
        <v>178991.78</v>
      </c>
      <c r="I243" s="18">
        <v>116709.56</v>
      </c>
      <c r="J243" s="18">
        <v>1119.8399999999999</v>
      </c>
      <c r="K243" s="18"/>
      <c r="L243" s="19">
        <f t="shared" si="4"/>
        <v>537044.11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364985.84</v>
      </c>
      <c r="I244" s="18">
        <v>777.05</v>
      </c>
      <c r="J244" s="18"/>
      <c r="K244" s="18"/>
      <c r="L244" s="19">
        <f t="shared" si="4"/>
        <v>365762.89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3230424.9399999995</v>
      </c>
      <c r="G247" s="41">
        <f t="shared" si="5"/>
        <v>1554384.88</v>
      </c>
      <c r="H247" s="41">
        <f t="shared" si="5"/>
        <v>1161647.4000000001</v>
      </c>
      <c r="I247" s="41">
        <f t="shared" si="5"/>
        <v>241123.77999999997</v>
      </c>
      <c r="J247" s="41">
        <f t="shared" si="5"/>
        <v>36621.1</v>
      </c>
      <c r="K247" s="41">
        <f t="shared" si="5"/>
        <v>32265.22</v>
      </c>
      <c r="L247" s="41">
        <f t="shared" si="5"/>
        <v>6256467.3200000003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3984.97</v>
      </c>
      <c r="G253" s="18">
        <v>1182.74</v>
      </c>
      <c r="H253" s="18"/>
      <c r="I253" s="18">
        <v>748.59</v>
      </c>
      <c r="J253" s="18"/>
      <c r="K253" s="18"/>
      <c r="L253" s="19">
        <f t="shared" si="6"/>
        <v>5916.3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453336.13</v>
      </c>
      <c r="I255" s="18"/>
      <c r="J255" s="18"/>
      <c r="K255" s="18"/>
      <c r="L255" s="19">
        <f t="shared" si="6"/>
        <v>453336.13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3984.97</v>
      </c>
      <c r="G256" s="41">
        <f t="shared" si="7"/>
        <v>1182.74</v>
      </c>
      <c r="H256" s="41">
        <f t="shared" si="7"/>
        <v>453336.13</v>
      </c>
      <c r="I256" s="41">
        <f t="shared" si="7"/>
        <v>748.59</v>
      </c>
      <c r="J256" s="41">
        <f t="shared" si="7"/>
        <v>0</v>
      </c>
      <c r="K256" s="41">
        <f t="shared" si="7"/>
        <v>0</v>
      </c>
      <c r="L256" s="41">
        <f>SUM(F256:K256)</f>
        <v>459252.43000000005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10630722.840000002</v>
      </c>
      <c r="G257" s="41">
        <f t="shared" si="8"/>
        <v>5088057.74</v>
      </c>
      <c r="H257" s="41">
        <f t="shared" si="8"/>
        <v>3168071.94</v>
      </c>
      <c r="I257" s="41">
        <f t="shared" si="8"/>
        <v>710347.02699999989</v>
      </c>
      <c r="J257" s="41">
        <f t="shared" si="8"/>
        <v>95721.56</v>
      </c>
      <c r="K257" s="41">
        <f t="shared" si="8"/>
        <v>48803.46</v>
      </c>
      <c r="L257" s="41">
        <f t="shared" si="8"/>
        <v>19741724.567000002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35808.639999999999</v>
      </c>
      <c r="L263" s="19">
        <f>SUM(F263:K263)</f>
        <v>35808.639999999999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110808.64</v>
      </c>
      <c r="L270" s="41">
        <f t="shared" si="9"/>
        <v>110808.64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10630722.840000002</v>
      </c>
      <c r="G271" s="42">
        <f t="shared" si="11"/>
        <v>5088057.74</v>
      </c>
      <c r="H271" s="42">
        <f t="shared" si="11"/>
        <v>3168071.94</v>
      </c>
      <c r="I271" s="42">
        <f t="shared" si="11"/>
        <v>710347.02699999989</v>
      </c>
      <c r="J271" s="42">
        <f t="shared" si="11"/>
        <v>95721.56</v>
      </c>
      <c r="K271" s="42">
        <f t="shared" si="11"/>
        <v>159612.1</v>
      </c>
      <c r="L271" s="42">
        <f t="shared" si="11"/>
        <v>19852533.207000002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56749.919999999998</v>
      </c>
      <c r="G276" s="18">
        <v>18412.36</v>
      </c>
      <c r="H276" s="18"/>
      <c r="I276" s="18">
        <v>21488.77</v>
      </c>
      <c r="J276" s="18">
        <v>24445.73</v>
      </c>
      <c r="K276" s="18"/>
      <c r="L276" s="19">
        <f>SUM(F276:K276)</f>
        <v>121096.78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86009.1</v>
      </c>
      <c r="G277" s="18">
        <v>56604.02</v>
      </c>
      <c r="H277" s="18">
        <v>6537.07</v>
      </c>
      <c r="I277" s="18">
        <v>2869.82</v>
      </c>
      <c r="J277" s="18">
        <v>12937.17</v>
      </c>
      <c r="K277" s="18"/>
      <c r="L277" s="19">
        <f>SUM(F277:K277)</f>
        <v>164957.18000000002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5400</v>
      </c>
      <c r="G279" s="18">
        <v>1259.28</v>
      </c>
      <c r="H279" s="18">
        <v>480</v>
      </c>
      <c r="I279" s="18"/>
      <c r="J279" s="18"/>
      <c r="K279" s="18"/>
      <c r="L279" s="19">
        <f>SUM(F279:K279)</f>
        <v>7139.28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15382.5</v>
      </c>
      <c r="G282" s="18">
        <v>3650.18</v>
      </c>
      <c r="H282" s="18">
        <v>12083.84</v>
      </c>
      <c r="I282" s="18">
        <v>949.67</v>
      </c>
      <c r="J282" s="18">
        <v>332.75</v>
      </c>
      <c r="K282" s="18">
        <v>1640.8</v>
      </c>
      <c r="L282" s="19">
        <f t="shared" si="12"/>
        <v>34039.74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9635.52</v>
      </c>
      <c r="I287" s="18"/>
      <c r="J287" s="18"/>
      <c r="K287" s="18"/>
      <c r="L287" s="19">
        <f t="shared" si="12"/>
        <v>9635.52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163541.52000000002</v>
      </c>
      <c r="G290" s="42">
        <f t="shared" si="13"/>
        <v>79925.84</v>
      </c>
      <c r="H290" s="42">
        <f t="shared" si="13"/>
        <v>28736.43</v>
      </c>
      <c r="I290" s="42">
        <f t="shared" si="13"/>
        <v>25308.26</v>
      </c>
      <c r="J290" s="42">
        <f t="shared" si="13"/>
        <v>37715.65</v>
      </c>
      <c r="K290" s="42">
        <f t="shared" si="13"/>
        <v>1640.8</v>
      </c>
      <c r="L290" s="41">
        <f t="shared" si="13"/>
        <v>336868.50000000006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82516.039999999994</v>
      </c>
      <c r="G295" s="18">
        <v>55771.87</v>
      </c>
      <c r="H295" s="18"/>
      <c r="I295" s="18">
        <v>3878.15</v>
      </c>
      <c r="J295" s="18">
        <v>10670.83</v>
      </c>
      <c r="K295" s="18"/>
      <c r="L295" s="19">
        <f>SUM(F295:K295)</f>
        <v>152836.88999999998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9506.5400000000009</v>
      </c>
      <c r="G296" s="18">
        <v>3783.14</v>
      </c>
      <c r="H296" s="18">
        <v>4455.79</v>
      </c>
      <c r="I296" s="18">
        <v>1956.13</v>
      </c>
      <c r="J296" s="18">
        <v>7730.72</v>
      </c>
      <c r="K296" s="18"/>
      <c r="L296" s="19">
        <f>SUM(F296:K296)</f>
        <v>27432.320000000003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>
        <v>2318.96</v>
      </c>
      <c r="J298" s="18"/>
      <c r="K298" s="18"/>
      <c r="L298" s="19">
        <f>SUM(F298:K298)</f>
        <v>2318.96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>
        <v>308.47000000000003</v>
      </c>
      <c r="J300" s="18"/>
      <c r="K300" s="18"/>
      <c r="L300" s="19">
        <f t="shared" ref="L300:L306" si="14">SUM(F300:K300)</f>
        <v>308.47000000000003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10485</v>
      </c>
      <c r="G301" s="18">
        <v>2488.02</v>
      </c>
      <c r="H301" s="18">
        <v>5579.47</v>
      </c>
      <c r="I301" s="18">
        <v>647.30999999999995</v>
      </c>
      <c r="J301" s="18">
        <v>226.81</v>
      </c>
      <c r="K301" s="18">
        <v>1118.4000000000001</v>
      </c>
      <c r="L301" s="19">
        <f t="shared" si="14"/>
        <v>20545.010000000006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766.28</v>
      </c>
      <c r="I306" s="18"/>
      <c r="J306" s="18"/>
      <c r="K306" s="18"/>
      <c r="L306" s="19">
        <f t="shared" si="14"/>
        <v>766.28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102507.57999999999</v>
      </c>
      <c r="G309" s="42">
        <f t="shared" si="15"/>
        <v>62043.03</v>
      </c>
      <c r="H309" s="42">
        <f t="shared" si="15"/>
        <v>10801.54</v>
      </c>
      <c r="I309" s="42">
        <f t="shared" si="15"/>
        <v>9109.02</v>
      </c>
      <c r="J309" s="42">
        <f t="shared" si="15"/>
        <v>18628.36</v>
      </c>
      <c r="K309" s="42">
        <f t="shared" si="15"/>
        <v>1118.4000000000001</v>
      </c>
      <c r="L309" s="41">
        <f t="shared" si="15"/>
        <v>204207.93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535.74</v>
      </c>
      <c r="I314" s="18"/>
      <c r="J314" s="18"/>
      <c r="K314" s="18"/>
      <c r="L314" s="19">
        <f>SUM(F314:K314)</f>
        <v>535.74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7058.28</v>
      </c>
      <c r="G315" s="18">
        <v>3361.7</v>
      </c>
      <c r="H315" s="18">
        <v>10437.73</v>
      </c>
      <c r="I315" s="18">
        <v>2170.21</v>
      </c>
      <c r="J315" s="18">
        <v>65610.789999999994</v>
      </c>
      <c r="K315" s="18"/>
      <c r="L315" s="19">
        <f>SUM(F315:K315)</f>
        <v>88638.709999999992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5548.75</v>
      </c>
      <c r="G317" s="18">
        <v>620.85</v>
      </c>
      <c r="H317" s="18">
        <v>13863.34</v>
      </c>
      <c r="I317" s="18">
        <v>1211.5</v>
      </c>
      <c r="J317" s="18"/>
      <c r="K317" s="18">
        <v>65</v>
      </c>
      <c r="L317" s="19">
        <f>SUM(F317:K317)</f>
        <v>21309.440000000002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11632.5</v>
      </c>
      <c r="G320" s="18">
        <v>2760.32</v>
      </c>
      <c r="H320" s="18">
        <v>5167.8599999999997</v>
      </c>
      <c r="I320" s="18">
        <v>718.16</v>
      </c>
      <c r="J320" s="18">
        <v>251.63</v>
      </c>
      <c r="K320" s="18">
        <v>1240.8</v>
      </c>
      <c r="L320" s="19">
        <f t="shared" si="16"/>
        <v>21771.27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6695.8</v>
      </c>
      <c r="I325" s="18"/>
      <c r="J325" s="18"/>
      <c r="K325" s="18"/>
      <c r="L325" s="19">
        <f t="shared" si="16"/>
        <v>6695.8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24239.53</v>
      </c>
      <c r="G328" s="42">
        <f t="shared" si="17"/>
        <v>6742.87</v>
      </c>
      <c r="H328" s="42">
        <f t="shared" si="17"/>
        <v>36700.47</v>
      </c>
      <c r="I328" s="42">
        <f t="shared" si="17"/>
        <v>4099.87</v>
      </c>
      <c r="J328" s="42">
        <f t="shared" si="17"/>
        <v>65862.42</v>
      </c>
      <c r="K328" s="42">
        <f t="shared" si="17"/>
        <v>1305.8</v>
      </c>
      <c r="L328" s="41">
        <f t="shared" si="17"/>
        <v>138950.96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290288.63</v>
      </c>
      <c r="G338" s="41">
        <f t="shared" si="20"/>
        <v>148711.74</v>
      </c>
      <c r="H338" s="41">
        <f t="shared" si="20"/>
        <v>76238.44</v>
      </c>
      <c r="I338" s="41">
        <f t="shared" si="20"/>
        <v>38517.15</v>
      </c>
      <c r="J338" s="41">
        <f t="shared" si="20"/>
        <v>122206.43</v>
      </c>
      <c r="K338" s="41">
        <f t="shared" si="20"/>
        <v>4065</v>
      </c>
      <c r="L338" s="41">
        <f t="shared" si="20"/>
        <v>680027.39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290288.63</v>
      </c>
      <c r="G352" s="41">
        <f>G338</f>
        <v>148711.74</v>
      </c>
      <c r="H352" s="41">
        <f>H338</f>
        <v>76238.44</v>
      </c>
      <c r="I352" s="41">
        <f>I338</f>
        <v>38517.15</v>
      </c>
      <c r="J352" s="41">
        <f>J338</f>
        <v>122206.43</v>
      </c>
      <c r="K352" s="47">
        <f>K338+K351</f>
        <v>4065</v>
      </c>
      <c r="L352" s="41">
        <f>L338+L351</f>
        <v>680027.39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103237.28</v>
      </c>
      <c r="G358" s="18">
        <v>29226.77</v>
      </c>
      <c r="H358" s="18">
        <v>4142.62</v>
      </c>
      <c r="I358" s="18">
        <v>111531.91</v>
      </c>
      <c r="J358" s="18"/>
      <c r="K358" s="18">
        <v>263.58999999999997</v>
      </c>
      <c r="L358" s="13">
        <f>SUM(F358:K358)</f>
        <v>248402.16999999998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55683.78</v>
      </c>
      <c r="G359" s="18">
        <v>24458.85</v>
      </c>
      <c r="H359" s="18">
        <v>6843.57</v>
      </c>
      <c r="I359" s="18">
        <v>52300.75</v>
      </c>
      <c r="J359" s="18"/>
      <c r="K359" s="18">
        <v>165.32</v>
      </c>
      <c r="L359" s="19">
        <f>SUM(F359:K359)</f>
        <v>139452.27000000002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62159.54</v>
      </c>
      <c r="G360" s="18">
        <v>31361.57</v>
      </c>
      <c r="H360" s="18">
        <v>5599.92</v>
      </c>
      <c r="I360" s="18">
        <v>58948.28</v>
      </c>
      <c r="J360" s="18"/>
      <c r="K360" s="18">
        <v>179.09</v>
      </c>
      <c r="L360" s="19">
        <f>SUM(F360:K360)</f>
        <v>158248.4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221080.6</v>
      </c>
      <c r="G362" s="47">
        <f t="shared" si="22"/>
        <v>85047.19</v>
      </c>
      <c r="H362" s="47">
        <f t="shared" si="22"/>
        <v>16586.11</v>
      </c>
      <c r="I362" s="47">
        <f t="shared" si="22"/>
        <v>222780.94</v>
      </c>
      <c r="J362" s="47">
        <f t="shared" si="22"/>
        <v>0</v>
      </c>
      <c r="K362" s="47">
        <f t="shared" si="22"/>
        <v>608</v>
      </c>
      <c r="L362" s="47">
        <f t="shared" si="22"/>
        <v>546102.84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105357.06</v>
      </c>
      <c r="G367" s="18">
        <v>49934.36</v>
      </c>
      <c r="H367" s="18">
        <v>53306.14</v>
      </c>
      <c r="I367" s="56">
        <f>SUM(F367:H367)</f>
        <v>208597.56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6174.85</v>
      </c>
      <c r="G368" s="63">
        <v>2366.39</v>
      </c>
      <c r="H368" s="63">
        <v>5642.14</v>
      </c>
      <c r="I368" s="56">
        <f>SUM(F368:H368)</f>
        <v>14183.380000000001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111531.91</v>
      </c>
      <c r="G369" s="47">
        <f>SUM(G367:G368)</f>
        <v>52300.75</v>
      </c>
      <c r="H369" s="47">
        <f>SUM(H367:H368)</f>
        <v>58948.28</v>
      </c>
      <c r="I369" s="47">
        <f>SUM(I367:I368)</f>
        <v>222780.94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>
        <v>151.9</v>
      </c>
      <c r="I387" s="18"/>
      <c r="J387" s="24" t="s">
        <v>288</v>
      </c>
      <c r="K387" s="24" t="s">
        <v>288</v>
      </c>
      <c r="L387" s="56">
        <f t="shared" ref="L387:L392" si="25">SUM(F387:K387)</f>
        <v>151.9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151.9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151.9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75000</v>
      </c>
      <c r="H396" s="18">
        <v>842.94</v>
      </c>
      <c r="I396" s="18"/>
      <c r="J396" s="24" t="s">
        <v>288</v>
      </c>
      <c r="K396" s="24" t="s">
        <v>288</v>
      </c>
      <c r="L396" s="56">
        <f t="shared" si="26"/>
        <v>75842.94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1270.81</v>
      </c>
      <c r="I397" s="18"/>
      <c r="J397" s="24" t="s">
        <v>288</v>
      </c>
      <c r="K397" s="24" t="s">
        <v>288</v>
      </c>
      <c r="L397" s="56">
        <f t="shared" si="26"/>
        <v>1270.81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387.8</v>
      </c>
      <c r="I399" s="18"/>
      <c r="J399" s="24" t="s">
        <v>288</v>
      </c>
      <c r="K399" s="24" t="s">
        <v>288</v>
      </c>
      <c r="L399" s="56">
        <f t="shared" si="26"/>
        <v>387.8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30.49+608.99+5.45</f>
        <v>644.93000000000006</v>
      </c>
      <c r="I400" s="18"/>
      <c r="J400" s="24" t="s">
        <v>288</v>
      </c>
      <c r="K400" s="24" t="s">
        <v>288</v>
      </c>
      <c r="L400" s="56">
        <f t="shared" si="26"/>
        <v>644.93000000000006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3146.4800000000005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78146.48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3298.3800000000006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78298.37999999999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25272</v>
      </c>
      <c r="G439" s="18">
        <f>147214.26+211398.66+5073.73+101306.29+64513.2+904.09</f>
        <v>530410.23</v>
      </c>
      <c r="H439" s="18"/>
      <c r="I439" s="56">
        <f t="shared" ref="I439:I445" si="33">SUM(F439:H439)</f>
        <v>555682.23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25272</v>
      </c>
      <c r="G446" s="13">
        <f>SUM(G439:G445)</f>
        <v>530410.23</v>
      </c>
      <c r="H446" s="13">
        <f>SUM(H439:H445)</f>
        <v>0</v>
      </c>
      <c r="I446" s="13">
        <f>SUM(I439:I445)</f>
        <v>555682.23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25272</v>
      </c>
      <c r="G459" s="18">
        <v>530410.23</v>
      </c>
      <c r="H459" s="18"/>
      <c r="I459" s="56">
        <f t="shared" si="34"/>
        <v>555682.23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25272</v>
      </c>
      <c r="G460" s="83">
        <f>SUM(G454:G459)</f>
        <v>530410.23</v>
      </c>
      <c r="H460" s="83">
        <f>SUM(H454:H459)</f>
        <v>0</v>
      </c>
      <c r="I460" s="83">
        <f>SUM(I454:I459)</f>
        <v>555682.23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25272</v>
      </c>
      <c r="G461" s="42">
        <f>G452+G460</f>
        <v>530410.23</v>
      </c>
      <c r="H461" s="42">
        <f>H452+H460</f>
        <v>0</v>
      </c>
      <c r="I461" s="42">
        <f>I452+I460</f>
        <v>555682.23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1902621.64</v>
      </c>
      <c r="G465" s="18">
        <v>22654.39</v>
      </c>
      <c r="H465" s="18">
        <v>0</v>
      </c>
      <c r="I465" s="18"/>
      <c r="J465" s="18">
        <v>477383.85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20005362.670000002</v>
      </c>
      <c r="G468" s="18">
        <v>549556.09</v>
      </c>
      <c r="H468" s="18">
        <v>680027.39</v>
      </c>
      <c r="I468" s="18"/>
      <c r="J468" s="18">
        <v>78298.38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20005362.670000002</v>
      </c>
      <c r="G470" s="53">
        <f>SUM(G468:G469)</f>
        <v>549556.09</v>
      </c>
      <c r="H470" s="53">
        <f>SUM(H468:H469)</f>
        <v>680027.39</v>
      </c>
      <c r="I470" s="53">
        <f>SUM(I468:I469)</f>
        <v>0</v>
      </c>
      <c r="J470" s="53">
        <f>SUM(J468:J469)</f>
        <v>78298.38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19852533.210000001</v>
      </c>
      <c r="G472" s="18">
        <v>546102.84</v>
      </c>
      <c r="H472" s="18">
        <v>680027.39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19852533.210000001</v>
      </c>
      <c r="G474" s="53">
        <f>SUM(G472:G473)</f>
        <v>546102.84</v>
      </c>
      <c r="H474" s="53">
        <f>SUM(H472:H473)</f>
        <v>680027.39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2055451.1000000015</v>
      </c>
      <c r="G476" s="53">
        <f>(G465+G470)- G474</f>
        <v>26107.640000000014</v>
      </c>
      <c r="H476" s="53">
        <f>(H465+H470)- H474</f>
        <v>0</v>
      </c>
      <c r="I476" s="53">
        <f>(I465+I470)- I474</f>
        <v>0</v>
      </c>
      <c r="J476" s="53">
        <f>(J465+J470)- J474</f>
        <v>555682.23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585274.18000000005</v>
      </c>
      <c r="G521" s="18">
        <v>325158.55</v>
      </c>
      <c r="H521" s="18">
        <v>72478.2</v>
      </c>
      <c r="I521" s="18">
        <v>5689.2</v>
      </c>
      <c r="J521" s="18">
        <v>14907.89</v>
      </c>
      <c r="K521" s="18"/>
      <c r="L521" s="88">
        <f>SUM(F521:K521)</f>
        <v>1003508.0199999999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362957.06</v>
      </c>
      <c r="G522" s="18">
        <v>195189.95</v>
      </c>
      <c r="H522" s="18">
        <v>4455.79</v>
      </c>
      <c r="I522" s="18">
        <v>3651.99</v>
      </c>
      <c r="J522" s="18">
        <v>7730.72</v>
      </c>
      <c r="K522" s="18"/>
      <c r="L522" s="88">
        <f>SUM(F522:K522)</f>
        <v>573985.51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403820.35</v>
      </c>
      <c r="G523" s="18">
        <v>225186.47</v>
      </c>
      <c r="H523" s="18">
        <v>198341.05</v>
      </c>
      <c r="I523" s="18">
        <v>5036.88</v>
      </c>
      <c r="J523" s="18">
        <v>65630.78</v>
      </c>
      <c r="K523" s="18"/>
      <c r="L523" s="88">
        <f>SUM(F523:K523)</f>
        <v>898015.52999999991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1352051.5899999999</v>
      </c>
      <c r="G524" s="108">
        <f t="shared" ref="G524:L524" si="36">SUM(G521:G523)</f>
        <v>745534.97</v>
      </c>
      <c r="H524" s="108">
        <f t="shared" si="36"/>
        <v>275275.03999999998</v>
      </c>
      <c r="I524" s="108">
        <f t="shared" si="36"/>
        <v>14378.07</v>
      </c>
      <c r="J524" s="108">
        <f t="shared" si="36"/>
        <v>88269.39</v>
      </c>
      <c r="K524" s="108">
        <f t="shared" si="36"/>
        <v>0</v>
      </c>
      <c r="L524" s="89">
        <f t="shared" si="36"/>
        <v>2475509.0599999996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155349.82999999999</v>
      </c>
      <c r="G526" s="18">
        <v>66711.88</v>
      </c>
      <c r="H526" s="18">
        <v>26860</v>
      </c>
      <c r="I526" s="18">
        <v>5177.1499999999996</v>
      </c>
      <c r="J526" s="18"/>
      <c r="K526" s="18"/>
      <c r="L526" s="88">
        <f>SUM(F526:K526)</f>
        <v>254098.86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105889.35</v>
      </c>
      <c r="G527" s="18">
        <v>45472.07</v>
      </c>
      <c r="H527" s="18">
        <v>6256</v>
      </c>
      <c r="I527" s="18">
        <v>3528.85</v>
      </c>
      <c r="J527" s="18"/>
      <c r="K527" s="18"/>
      <c r="L527" s="88">
        <f>SUM(F527:K527)</f>
        <v>161146.27000000002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117478.1</v>
      </c>
      <c r="G528" s="18">
        <v>50448.63</v>
      </c>
      <c r="H528" s="18">
        <v>9971</v>
      </c>
      <c r="I528" s="18">
        <v>3915.05</v>
      </c>
      <c r="J528" s="18"/>
      <c r="K528" s="18"/>
      <c r="L528" s="88">
        <f>SUM(F528:K528)</f>
        <v>181812.78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378717.28</v>
      </c>
      <c r="G529" s="89">
        <f t="shared" ref="G529:L529" si="37">SUM(G526:G528)</f>
        <v>162632.58000000002</v>
      </c>
      <c r="H529" s="89">
        <f t="shared" si="37"/>
        <v>43087</v>
      </c>
      <c r="I529" s="89">
        <f t="shared" si="37"/>
        <v>12621.05</v>
      </c>
      <c r="J529" s="89">
        <f t="shared" si="37"/>
        <v>0</v>
      </c>
      <c r="K529" s="89">
        <f t="shared" si="37"/>
        <v>0</v>
      </c>
      <c r="L529" s="89">
        <f t="shared" si="37"/>
        <v>597057.91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45573.42</v>
      </c>
      <c r="G531" s="18">
        <v>13662.51</v>
      </c>
      <c r="H531" s="18">
        <v>127464.84</v>
      </c>
      <c r="I531" s="18">
        <v>679.17</v>
      </c>
      <c r="J531" s="18"/>
      <c r="K531" s="18">
        <v>424.56</v>
      </c>
      <c r="L531" s="88">
        <f>SUM(F531:K531)</f>
        <v>187804.5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31063.69</v>
      </c>
      <c r="G532" s="18">
        <v>9312.6200000000008</v>
      </c>
      <c r="H532" s="18">
        <v>6683.05</v>
      </c>
      <c r="I532" s="18">
        <v>462.94</v>
      </c>
      <c r="J532" s="18"/>
      <c r="K532" s="18">
        <v>289.39</v>
      </c>
      <c r="L532" s="88">
        <f>SUM(F532:K532)</f>
        <v>47811.69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34463.370000000003</v>
      </c>
      <c r="G533" s="18">
        <v>10331.81</v>
      </c>
      <c r="H533" s="18">
        <v>126409.35</v>
      </c>
      <c r="I533" s="18">
        <v>513.6</v>
      </c>
      <c r="J533" s="18"/>
      <c r="K533" s="18">
        <v>321.06</v>
      </c>
      <c r="L533" s="88">
        <f>SUM(F533:K533)</f>
        <v>172039.19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111100.48000000001</v>
      </c>
      <c r="G534" s="89">
        <f t="shared" ref="G534:L534" si="38">SUM(G531:G533)</f>
        <v>33306.94</v>
      </c>
      <c r="H534" s="89">
        <f t="shared" si="38"/>
        <v>260557.24</v>
      </c>
      <c r="I534" s="89">
        <f t="shared" si="38"/>
        <v>1655.71</v>
      </c>
      <c r="J534" s="89">
        <f t="shared" si="38"/>
        <v>0</v>
      </c>
      <c r="K534" s="89">
        <f t="shared" si="38"/>
        <v>1035.01</v>
      </c>
      <c r="L534" s="89">
        <f t="shared" si="38"/>
        <v>407655.38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93581.06</v>
      </c>
      <c r="I541" s="18"/>
      <c r="J541" s="18"/>
      <c r="K541" s="18"/>
      <c r="L541" s="88">
        <f>SUM(F541:K541)</f>
        <v>93581.06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25484.49</v>
      </c>
      <c r="I542" s="18"/>
      <c r="J542" s="18"/>
      <c r="K542" s="18"/>
      <c r="L542" s="88">
        <f>SUM(F542:K542)</f>
        <v>25484.49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72983.350000000006</v>
      </c>
      <c r="I543" s="18">
        <v>777.05</v>
      </c>
      <c r="J543" s="18"/>
      <c r="K543" s="18"/>
      <c r="L543" s="88">
        <f>SUM(F543:K543)</f>
        <v>73760.400000000009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192048.90000000002</v>
      </c>
      <c r="I544" s="193">
        <f t="shared" si="40"/>
        <v>777.05</v>
      </c>
      <c r="J544" s="193">
        <f t="shared" si="40"/>
        <v>0</v>
      </c>
      <c r="K544" s="193">
        <f t="shared" si="40"/>
        <v>0</v>
      </c>
      <c r="L544" s="193">
        <f t="shared" si="40"/>
        <v>192825.95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1841869.3499999999</v>
      </c>
      <c r="G545" s="89">
        <f t="shared" ref="G545:L545" si="41">G524+G529+G534+G539+G544</f>
        <v>941474.49</v>
      </c>
      <c r="H545" s="89">
        <f t="shared" si="41"/>
        <v>770968.18</v>
      </c>
      <c r="I545" s="89">
        <f t="shared" si="41"/>
        <v>29431.879999999997</v>
      </c>
      <c r="J545" s="89">
        <f t="shared" si="41"/>
        <v>88269.39</v>
      </c>
      <c r="K545" s="89">
        <f t="shared" si="41"/>
        <v>1035.01</v>
      </c>
      <c r="L545" s="89">
        <f t="shared" si="41"/>
        <v>3673048.3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1003508.0199999999</v>
      </c>
      <c r="G549" s="87">
        <f>L526</f>
        <v>254098.86</v>
      </c>
      <c r="H549" s="87">
        <f>L531</f>
        <v>187804.5</v>
      </c>
      <c r="I549" s="87">
        <f>L536</f>
        <v>0</v>
      </c>
      <c r="J549" s="87">
        <f>L541</f>
        <v>93581.06</v>
      </c>
      <c r="K549" s="87">
        <f>SUM(F549:J549)</f>
        <v>1538992.44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573985.51</v>
      </c>
      <c r="G550" s="87">
        <f>L527</f>
        <v>161146.27000000002</v>
      </c>
      <c r="H550" s="87">
        <f>L532</f>
        <v>47811.69</v>
      </c>
      <c r="I550" s="87">
        <f>L537</f>
        <v>0</v>
      </c>
      <c r="J550" s="87">
        <f>L542</f>
        <v>25484.49</v>
      </c>
      <c r="K550" s="87">
        <f>SUM(F550:J550)</f>
        <v>808427.96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898015.52999999991</v>
      </c>
      <c r="G551" s="87">
        <f>L528</f>
        <v>181812.78</v>
      </c>
      <c r="H551" s="87">
        <f>L533</f>
        <v>172039.19</v>
      </c>
      <c r="I551" s="87">
        <f>L538</f>
        <v>0</v>
      </c>
      <c r="J551" s="87">
        <f>L543</f>
        <v>73760.400000000009</v>
      </c>
      <c r="K551" s="87">
        <f>SUM(F551:J551)</f>
        <v>1325627.8999999997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2475509.0599999996</v>
      </c>
      <c r="G552" s="89">
        <f t="shared" si="42"/>
        <v>597057.91</v>
      </c>
      <c r="H552" s="89">
        <f t="shared" si="42"/>
        <v>407655.38</v>
      </c>
      <c r="I552" s="89">
        <f t="shared" si="42"/>
        <v>0</v>
      </c>
      <c r="J552" s="89">
        <f t="shared" si="42"/>
        <v>192825.95</v>
      </c>
      <c r="K552" s="89">
        <f t="shared" si="42"/>
        <v>3673048.3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7650.7</v>
      </c>
      <c r="G562" s="18">
        <v>2799.61</v>
      </c>
      <c r="H562" s="18">
        <v>18.43</v>
      </c>
      <c r="I562" s="18">
        <v>10.54</v>
      </c>
      <c r="J562" s="18"/>
      <c r="K562" s="18"/>
      <c r="L562" s="88">
        <f>SUM(F562:K562)</f>
        <v>10479.280000000001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4781.3500000000004</v>
      </c>
      <c r="G563" s="18">
        <v>1749.63</v>
      </c>
      <c r="H563" s="18">
        <v>11.51</v>
      </c>
      <c r="I563" s="18">
        <v>6.59</v>
      </c>
      <c r="J563" s="18"/>
      <c r="K563" s="18"/>
      <c r="L563" s="88">
        <f>SUM(F563:K563)</f>
        <v>6549.0800000000008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957.34</v>
      </c>
      <c r="G564" s="18">
        <v>350.32</v>
      </c>
      <c r="H564" s="18">
        <v>2.31</v>
      </c>
      <c r="I564" s="18">
        <v>1.32</v>
      </c>
      <c r="J564" s="18"/>
      <c r="K564" s="18"/>
      <c r="L564" s="88">
        <f>SUM(F564:K564)</f>
        <v>1311.29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13389.39</v>
      </c>
      <c r="G565" s="89">
        <f t="shared" si="44"/>
        <v>4899.5599999999995</v>
      </c>
      <c r="H565" s="89">
        <f t="shared" si="44"/>
        <v>32.25</v>
      </c>
      <c r="I565" s="89">
        <f t="shared" si="44"/>
        <v>18.45</v>
      </c>
      <c r="J565" s="89">
        <f t="shared" si="44"/>
        <v>0</v>
      </c>
      <c r="K565" s="89">
        <f t="shared" si="44"/>
        <v>0</v>
      </c>
      <c r="L565" s="89">
        <f t="shared" si="44"/>
        <v>18339.650000000001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41043.599999999999</v>
      </c>
      <c r="G567" s="18">
        <v>12069.16</v>
      </c>
      <c r="H567" s="18"/>
      <c r="I567" s="18">
        <v>545.23</v>
      </c>
      <c r="J567" s="18"/>
      <c r="K567" s="18"/>
      <c r="L567" s="88">
        <f>SUM(F567:K567)</f>
        <v>53657.99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27362.400000000001</v>
      </c>
      <c r="G568" s="18">
        <v>8046.1</v>
      </c>
      <c r="H568" s="18">
        <v>400</v>
      </c>
      <c r="I568" s="18">
        <v>1019.59</v>
      </c>
      <c r="J568" s="18">
        <v>800.41</v>
      </c>
      <c r="K568" s="18"/>
      <c r="L568" s="88">
        <f>SUM(F568:K568)</f>
        <v>37628.5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>
        <v>4579.29</v>
      </c>
      <c r="I569" s="18"/>
      <c r="J569" s="18"/>
      <c r="K569" s="18"/>
      <c r="L569" s="88">
        <f>SUM(F569:K569)</f>
        <v>4579.29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68406</v>
      </c>
      <c r="G570" s="193">
        <f t="shared" ref="G570:L570" si="45">SUM(G567:G569)</f>
        <v>20115.260000000002</v>
      </c>
      <c r="H570" s="193">
        <f t="shared" si="45"/>
        <v>4979.29</v>
      </c>
      <c r="I570" s="193">
        <f t="shared" si="45"/>
        <v>1564.8200000000002</v>
      </c>
      <c r="J570" s="193">
        <f t="shared" si="45"/>
        <v>800.41</v>
      </c>
      <c r="K570" s="193">
        <f t="shared" si="45"/>
        <v>0</v>
      </c>
      <c r="L570" s="193">
        <f t="shared" si="45"/>
        <v>95865.779999999984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81795.39</v>
      </c>
      <c r="G571" s="89">
        <f t="shared" ref="G571:L571" si="46">G560+G565+G570</f>
        <v>25014.82</v>
      </c>
      <c r="H571" s="89">
        <f t="shared" si="46"/>
        <v>5011.54</v>
      </c>
      <c r="I571" s="89">
        <f t="shared" si="46"/>
        <v>1583.2700000000002</v>
      </c>
      <c r="J571" s="89">
        <f t="shared" si="46"/>
        <v>800.41</v>
      </c>
      <c r="K571" s="89">
        <f t="shared" si="46"/>
        <v>0</v>
      </c>
      <c r="L571" s="89">
        <f t="shared" si="46"/>
        <v>114205.43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52026</v>
      </c>
      <c r="G579" s="18"/>
      <c r="H579" s="18"/>
      <c r="I579" s="87">
        <f t="shared" si="47"/>
        <v>52026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13860.05</v>
      </c>
      <c r="G582" s="18"/>
      <c r="H582" s="18">
        <v>193397.61</v>
      </c>
      <c r="I582" s="87">
        <f t="shared" si="47"/>
        <v>207257.65999999997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111975.64</v>
      </c>
      <c r="I584" s="87">
        <f t="shared" si="47"/>
        <v>111975.64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250159.9</v>
      </c>
      <c r="I591" s="18">
        <v>170513.67</v>
      </c>
      <c r="J591" s="18">
        <v>189175.04000000001</v>
      </c>
      <c r="K591" s="104">
        <f t="shared" ref="K591:K597" si="48">SUM(H591:J591)</f>
        <v>609848.61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93581.06</v>
      </c>
      <c r="I592" s="18">
        <v>25485.49</v>
      </c>
      <c r="J592" s="18">
        <v>73760.399999999994</v>
      </c>
      <c r="K592" s="104">
        <f t="shared" si="48"/>
        <v>192826.95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55018.8</v>
      </c>
      <c r="K593" s="104">
        <f t="shared" si="48"/>
        <v>55018.8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11340</v>
      </c>
      <c r="J594" s="18">
        <v>36220.26</v>
      </c>
      <c r="K594" s="104">
        <f t="shared" si="48"/>
        <v>47560.26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7151</v>
      </c>
      <c r="I595" s="18">
        <v>7487</v>
      </c>
      <c r="J595" s="18">
        <v>7183.43</v>
      </c>
      <c r="K595" s="104">
        <f t="shared" si="48"/>
        <v>21821.43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>
        <v>6607.44</v>
      </c>
      <c r="J597" s="18">
        <v>4404.96</v>
      </c>
      <c r="K597" s="104">
        <f t="shared" si="48"/>
        <v>11012.4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350891.95999999996</v>
      </c>
      <c r="I598" s="108">
        <f>SUM(I591:I597)</f>
        <v>221433.60000000001</v>
      </c>
      <c r="J598" s="108">
        <f>SUM(J591:J597)</f>
        <v>365762.89</v>
      </c>
      <c r="K598" s="108">
        <f>SUM(K591:K597)</f>
        <v>938088.45000000019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73747.67</v>
      </c>
      <c r="I604" s="18">
        <v>41696.800000000003</v>
      </c>
      <c r="J604" s="18">
        <v>102483.52</v>
      </c>
      <c r="K604" s="104">
        <f>SUM(H604:J604)</f>
        <v>217927.99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73747.67</v>
      </c>
      <c r="I605" s="108">
        <f>SUM(I602:I604)</f>
        <v>41696.800000000003</v>
      </c>
      <c r="J605" s="108">
        <f>SUM(J602:J604)</f>
        <v>102483.52</v>
      </c>
      <c r="K605" s="108">
        <f>SUM(K602:K604)</f>
        <v>217927.99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2171126.36</v>
      </c>
      <c r="H617" s="109">
        <f>SUM(F52)</f>
        <v>2171126.36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34260.400000000001</v>
      </c>
      <c r="H618" s="109">
        <f>SUM(G52)</f>
        <v>34260.400000000001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248912.59</v>
      </c>
      <c r="H619" s="109">
        <f>SUM(H52)</f>
        <v>248912.59000000003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555682.23</v>
      </c>
      <c r="H621" s="109">
        <f>SUM(J52)</f>
        <v>555682.23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2055451.1</v>
      </c>
      <c r="H622" s="109">
        <f>F476</f>
        <v>2055451.1000000015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26107.64</v>
      </c>
      <c r="H623" s="109">
        <f>G476</f>
        <v>26107.640000000014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555682.23</v>
      </c>
      <c r="H626" s="109">
        <f>J476</f>
        <v>555682.23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20005362.669999998</v>
      </c>
      <c r="H627" s="104">
        <f>SUM(F468)</f>
        <v>20005362.670000002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549556.09</v>
      </c>
      <c r="H628" s="104">
        <f>SUM(G468)</f>
        <v>549556.09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680027.39000000013</v>
      </c>
      <c r="H629" s="104">
        <f>SUM(H468)</f>
        <v>680027.39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78298.38</v>
      </c>
      <c r="H631" s="104">
        <f>SUM(J468)</f>
        <v>78298.38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19852533.207000002</v>
      </c>
      <c r="H632" s="104">
        <f>SUM(F472)</f>
        <v>19852533.210000001</v>
      </c>
      <c r="I632" s="140" t="s">
        <v>111</v>
      </c>
      <c r="J632" s="109">
        <f t="shared" si="50"/>
        <v>-2.9999986290931702E-3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680027.39</v>
      </c>
      <c r="H633" s="104">
        <f>SUM(H472)</f>
        <v>680027.39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222780.94</v>
      </c>
      <c r="H634" s="104">
        <f>I369</f>
        <v>222780.94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546102.84</v>
      </c>
      <c r="H635" s="104">
        <f>SUM(G472)</f>
        <v>546102.84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78298.37999999999</v>
      </c>
      <c r="H637" s="164">
        <f>SUM(J468)</f>
        <v>78298.38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25272</v>
      </c>
      <c r="H639" s="104">
        <f>SUM(F461)</f>
        <v>25272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530410.23</v>
      </c>
      <c r="H640" s="104">
        <f>SUM(G461)</f>
        <v>530410.23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555682.23</v>
      </c>
      <c r="H642" s="104">
        <f>SUM(I461)</f>
        <v>555682.23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3298.38</v>
      </c>
      <c r="H644" s="104">
        <f>H408</f>
        <v>3298.3800000000006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78298.38</v>
      </c>
      <c r="H646" s="104">
        <f>L408</f>
        <v>78298.37999999999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938088.45000000019</v>
      </c>
      <c r="H647" s="104">
        <f>L208+L226+L244</f>
        <v>938088.45000000007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217927.99</v>
      </c>
      <c r="H648" s="104">
        <f>(J257+J338)-(J255+J336)</f>
        <v>217927.99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350891.96</v>
      </c>
      <c r="H649" s="104">
        <f>H598</f>
        <v>350891.95999999996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221433.60000000001</v>
      </c>
      <c r="H650" s="104">
        <f>I598</f>
        <v>221433.60000000001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365762.89</v>
      </c>
      <c r="H651" s="104">
        <f>J598</f>
        <v>365762.89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35808.639999999999</v>
      </c>
      <c r="H652" s="104">
        <f>K263+K345</f>
        <v>35808.639999999999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-3.0000060796737671E-3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7991738.6970000006</v>
      </c>
      <c r="G660" s="19">
        <f>(L229+L309+L359)</f>
        <v>5963196.9899999984</v>
      </c>
      <c r="H660" s="19">
        <f>(L247+L328+L360)</f>
        <v>6553666.6800000006</v>
      </c>
      <c r="I660" s="19">
        <f>SUM(F660:H660)</f>
        <v>20508602.366999999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106953.0759538522</v>
      </c>
      <c r="G661" s="19">
        <f>(L359/IF(SUM(L358:L360)=0,1,SUM(L358:L360))*(SUM(G97:G110)))</f>
        <v>60043.151898580865</v>
      </c>
      <c r="H661" s="19">
        <f>(L360/IF(SUM(L358:L360)=0,1,SUM(L358:L360))*(SUM(G97:G110)))</f>
        <v>68136.092147566917</v>
      </c>
      <c r="I661" s="19">
        <f>SUM(F661:H661)</f>
        <v>235132.31999999995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360527.48000000004</v>
      </c>
      <c r="G662" s="19">
        <f>(L226+L306)-(J226+J306)</f>
        <v>222199.88</v>
      </c>
      <c r="H662" s="19">
        <f>(L244+L325)-(J244+J325)</f>
        <v>372458.69</v>
      </c>
      <c r="I662" s="19">
        <f>SUM(F662:H662)</f>
        <v>955186.05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139633.72</v>
      </c>
      <c r="G663" s="199">
        <f>SUM(G575:G587)+SUM(I602:I604)+L612</f>
        <v>41696.800000000003</v>
      </c>
      <c r="H663" s="199">
        <f>SUM(H575:H587)+SUM(J602:J604)+L613</f>
        <v>407856.77</v>
      </c>
      <c r="I663" s="19">
        <f>SUM(F663:H663)</f>
        <v>589187.29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7384624.4210461481</v>
      </c>
      <c r="G664" s="19">
        <f>G660-SUM(G661:G663)</f>
        <v>5639257.1581014171</v>
      </c>
      <c r="H664" s="19">
        <f>H660-SUM(H661:H663)</f>
        <v>5705215.1278524334</v>
      </c>
      <c r="I664" s="19">
        <f>I660-SUM(I661:I663)</f>
        <v>18729096.706999999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406.93+121.41</f>
        <v>528.34</v>
      </c>
      <c r="G665" s="248">
        <v>360.08</v>
      </c>
      <c r="H665" s="248">
        <v>399.47</v>
      </c>
      <c r="I665" s="19">
        <f>SUM(F665:H665)</f>
        <v>1287.8900000000001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13977.03</v>
      </c>
      <c r="G667" s="19">
        <f>ROUND(G664/G665,2)</f>
        <v>15661.12</v>
      </c>
      <c r="H667" s="19">
        <f>ROUND(H664/H665,2)</f>
        <v>14281.96</v>
      </c>
      <c r="I667" s="19">
        <f>ROUND(I664/I665,2)</f>
        <v>14542.47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-12.17</v>
      </c>
      <c r="I670" s="19">
        <f>SUM(F670:H670)</f>
        <v>-12.17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13977.03</v>
      </c>
      <c r="G672" s="19">
        <f>ROUND((G664+G669)/(G665+G670),2)</f>
        <v>15661.12</v>
      </c>
      <c r="H672" s="19">
        <f>ROUND((H664+H669)/(H665+H670),2)</f>
        <v>14730.74</v>
      </c>
      <c r="I672" s="19">
        <f>ROUND((I664+I669)/(I665+I670),2)</f>
        <v>14681.2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75" zoomScaleNormal="175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Shaker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5836188.4100000001</v>
      </c>
      <c r="C9" s="229">
        <f>'DOE25'!G197+'DOE25'!G215+'DOE25'!G233+'DOE25'!G276+'DOE25'!G295+'DOE25'!G314</f>
        <v>2893098.47</v>
      </c>
    </row>
    <row r="10" spans="1:3" x14ac:dyDescent="0.2">
      <c r="A10" t="s">
        <v>778</v>
      </c>
      <c r="B10" s="240">
        <v>5270276.5599999996</v>
      </c>
      <c r="C10" s="240">
        <v>2622898.4500000002</v>
      </c>
    </row>
    <row r="11" spans="1:3" x14ac:dyDescent="0.2">
      <c r="A11" t="s">
        <v>779</v>
      </c>
      <c r="B11" s="240">
        <v>401391.17</v>
      </c>
      <c r="C11" s="240">
        <v>256805.57</v>
      </c>
    </row>
    <row r="12" spans="1:3" x14ac:dyDescent="0.2">
      <c r="A12" t="s">
        <v>780</v>
      </c>
      <c r="B12" s="240">
        <v>164520.68</v>
      </c>
      <c r="C12" s="240">
        <v>13394.45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5836188.4099999992</v>
      </c>
      <c r="C13" s="231">
        <f>SUM(C10:C12)</f>
        <v>2893098.47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1547873.8300000003</v>
      </c>
      <c r="C18" s="229">
        <f>'DOE25'!G198+'DOE25'!G216+'DOE25'!G234+'DOE25'!G277+'DOE25'!G296+'DOE25'!G315</f>
        <v>813220.67999999993</v>
      </c>
    </row>
    <row r="19" spans="1:3" x14ac:dyDescent="0.2">
      <c r="A19" t="s">
        <v>778</v>
      </c>
      <c r="B19" s="240">
        <v>1115020.69</v>
      </c>
      <c r="C19" s="240">
        <v>598658.81000000006</v>
      </c>
    </row>
    <row r="20" spans="1:3" x14ac:dyDescent="0.2">
      <c r="A20" t="s">
        <v>779</v>
      </c>
      <c r="B20" s="240">
        <v>432853.14</v>
      </c>
      <c r="C20" s="240">
        <v>214561.87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1547873.83</v>
      </c>
      <c r="C22" s="231">
        <f>SUM(C19:C21)</f>
        <v>813220.68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18408.900000000001</v>
      </c>
      <c r="C27" s="234">
        <f>'DOE25'!G199+'DOE25'!G217+'DOE25'!G235+'DOE25'!G278+'DOE25'!G297+'DOE25'!G316</f>
        <v>1244.25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>
        <v>18408.900000000001</v>
      </c>
      <c r="C29" s="240">
        <v>1244.25</v>
      </c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18408.900000000001</v>
      </c>
      <c r="C31" s="231">
        <f>SUM(C28:C30)</f>
        <v>1244.25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255923.30000000002</v>
      </c>
      <c r="C36" s="235">
        <f>'DOE25'!G200+'DOE25'!G218+'DOE25'!G236+'DOE25'!G279+'DOE25'!G298+'DOE25'!G317</f>
        <v>48185.75</v>
      </c>
    </row>
    <row r="37" spans="1:3" x14ac:dyDescent="0.2">
      <c r="A37" t="s">
        <v>778</v>
      </c>
      <c r="B37" s="240">
        <v>175344.29</v>
      </c>
      <c r="C37" s="240">
        <v>41665.31</v>
      </c>
    </row>
    <row r="38" spans="1:3" x14ac:dyDescent="0.2">
      <c r="A38" t="s">
        <v>779</v>
      </c>
      <c r="B38" s="240">
        <v>4141.03</v>
      </c>
      <c r="C38" s="240">
        <v>335.09</v>
      </c>
    </row>
    <row r="39" spans="1:3" x14ac:dyDescent="0.2">
      <c r="A39" t="s">
        <v>780</v>
      </c>
      <c r="B39" s="240">
        <v>76437.98</v>
      </c>
      <c r="C39" s="240">
        <v>6185.35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255923.3</v>
      </c>
      <c r="C40" s="231">
        <f>SUM(C37:C39)</f>
        <v>48185.749999999993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90" zoomScaleNormal="190"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Shaker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11721255.270000001</v>
      </c>
      <c r="D5" s="20">
        <f>SUM('DOE25'!L197:L200)+SUM('DOE25'!L215:L218)+SUM('DOE25'!L233:L236)-F5-G5</f>
        <v>11658460.430000002</v>
      </c>
      <c r="E5" s="243"/>
      <c r="F5" s="255">
        <f>SUM('DOE25'!J197:J200)+SUM('DOE25'!J215:J218)+SUM('DOE25'!J233:J236)</f>
        <v>41706.160000000003</v>
      </c>
      <c r="G5" s="53">
        <f>SUM('DOE25'!K197:K200)+SUM('DOE25'!K215:K218)+SUM('DOE25'!K233:K236)</f>
        <v>21088.68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2136420.8370000003</v>
      </c>
      <c r="D6" s="20">
        <f>'DOE25'!L202+'DOE25'!L220+'DOE25'!L238-F6-G6</f>
        <v>2129757.3470000005</v>
      </c>
      <c r="E6" s="243"/>
      <c r="F6" s="255">
        <f>'DOE25'!J202+'DOE25'!J220+'DOE25'!J238</f>
        <v>4545.4799999999996</v>
      </c>
      <c r="G6" s="53">
        <f>'DOE25'!K202+'DOE25'!K220+'DOE25'!K238</f>
        <v>2118.0099999999998</v>
      </c>
      <c r="H6" s="259"/>
    </row>
    <row r="7" spans="1:9" x14ac:dyDescent="0.2">
      <c r="A7" s="32">
        <v>2200</v>
      </c>
      <c r="B7" t="s">
        <v>833</v>
      </c>
      <c r="C7" s="245">
        <f t="shared" si="0"/>
        <v>944443.60000000009</v>
      </c>
      <c r="D7" s="20">
        <f>'DOE25'!L203+'DOE25'!L221+'DOE25'!L239-F7-G7</f>
        <v>910795.82000000007</v>
      </c>
      <c r="E7" s="243"/>
      <c r="F7" s="255">
        <f>'DOE25'!J203+'DOE25'!J221+'DOE25'!J239</f>
        <v>32562.77</v>
      </c>
      <c r="G7" s="53">
        <f>'DOE25'!K203+'DOE25'!K221+'DOE25'!K239</f>
        <v>1085.01</v>
      </c>
      <c r="H7" s="259"/>
    </row>
    <row r="8" spans="1:9" x14ac:dyDescent="0.2">
      <c r="A8" s="32">
        <v>2300</v>
      </c>
      <c r="B8" t="s">
        <v>801</v>
      </c>
      <c r="C8" s="245">
        <f t="shared" si="0"/>
        <v>93738.990000000063</v>
      </c>
      <c r="D8" s="243"/>
      <c r="E8" s="20">
        <f>'DOE25'!L204+'DOE25'!L222+'DOE25'!L240-F8-G8-D9-D11</f>
        <v>84047.570000000065</v>
      </c>
      <c r="F8" s="255">
        <f>'DOE25'!J204+'DOE25'!J222+'DOE25'!J240</f>
        <v>3500</v>
      </c>
      <c r="G8" s="53">
        <f>'DOE25'!K204+'DOE25'!K222+'DOE25'!K240</f>
        <v>6191.42</v>
      </c>
      <c r="H8" s="259"/>
    </row>
    <row r="9" spans="1:9" x14ac:dyDescent="0.2">
      <c r="A9" s="32">
        <v>2310</v>
      </c>
      <c r="B9" t="s">
        <v>817</v>
      </c>
      <c r="C9" s="245">
        <f t="shared" si="0"/>
        <v>40805.79</v>
      </c>
      <c r="D9" s="244">
        <v>40805.79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12895</v>
      </c>
      <c r="D10" s="243"/>
      <c r="E10" s="244">
        <v>12895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227387.94</v>
      </c>
      <c r="D11" s="244">
        <v>227387.94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1158741.2000000002</v>
      </c>
      <c r="D12" s="20">
        <f>'DOE25'!L205+'DOE25'!L223+'DOE25'!L241-F12-G12</f>
        <v>1142123.4400000002</v>
      </c>
      <c r="E12" s="243"/>
      <c r="F12" s="255">
        <f>'DOE25'!J205+'DOE25'!J223+'DOE25'!J241</f>
        <v>0</v>
      </c>
      <c r="G12" s="53">
        <f>'DOE25'!K205+'DOE25'!K223+'DOE25'!K241</f>
        <v>16617.760000000002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310043.07999999996</v>
      </c>
      <c r="D13" s="243"/>
      <c r="E13" s="20">
        <f>'DOE25'!L206+'DOE25'!L224+'DOE25'!L242-F13-G13</f>
        <v>306700.39999999997</v>
      </c>
      <c r="F13" s="255">
        <f>'DOE25'!J206+'DOE25'!J224+'DOE25'!J242</f>
        <v>1640.1</v>
      </c>
      <c r="G13" s="53">
        <f>'DOE25'!K206+'DOE25'!K224+'DOE25'!K242</f>
        <v>1702.58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1711546.98</v>
      </c>
      <c r="D14" s="20">
        <f>'DOE25'!L207+'DOE25'!L225+'DOE25'!L243-F14-G14</f>
        <v>1699779.93</v>
      </c>
      <c r="E14" s="243"/>
      <c r="F14" s="255">
        <f>'DOE25'!J207+'DOE25'!J225+'DOE25'!J243</f>
        <v>11767.050000000001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938088.45000000007</v>
      </c>
      <c r="D15" s="20">
        <f>'DOE25'!L208+'DOE25'!L226+'DOE25'!L244-F15-G15</f>
        <v>938088.45000000007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5916.3</v>
      </c>
      <c r="D19" s="20">
        <f>'DOE25'!L253-F19-G19</f>
        <v>5916.3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453336.13</v>
      </c>
      <c r="D22" s="243"/>
      <c r="E22" s="243"/>
      <c r="F22" s="255">
        <f>'DOE25'!L255+'DOE25'!L336</f>
        <v>453336.13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337505.27999999997</v>
      </c>
      <c r="D29" s="20">
        <f>'DOE25'!L358+'DOE25'!L359+'DOE25'!L360-'DOE25'!I367-F29-G29</f>
        <v>336897.27999999997</v>
      </c>
      <c r="E29" s="243"/>
      <c r="F29" s="255">
        <f>'DOE25'!J358+'DOE25'!J359+'DOE25'!J360</f>
        <v>0</v>
      </c>
      <c r="G29" s="53">
        <f>'DOE25'!K358+'DOE25'!K359+'DOE25'!K360</f>
        <v>608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680027.3899999999</v>
      </c>
      <c r="D31" s="20">
        <f>'DOE25'!L290+'DOE25'!L309+'DOE25'!L328+'DOE25'!L333+'DOE25'!L334+'DOE25'!L335-F31-G31</f>
        <v>553755.96</v>
      </c>
      <c r="E31" s="243"/>
      <c r="F31" s="255">
        <f>'DOE25'!J290+'DOE25'!J309+'DOE25'!J328+'DOE25'!J333+'DOE25'!J334+'DOE25'!J335</f>
        <v>122206.43</v>
      </c>
      <c r="G31" s="53">
        <f>'DOE25'!K290+'DOE25'!K309+'DOE25'!K328+'DOE25'!K333+'DOE25'!K334+'DOE25'!K335</f>
        <v>4065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19643768.687000003</v>
      </c>
      <c r="E33" s="246">
        <f>SUM(E5:E31)</f>
        <v>403642.97000000003</v>
      </c>
      <c r="F33" s="246">
        <f>SUM(F5:F31)</f>
        <v>671264.12000000011</v>
      </c>
      <c r="G33" s="246">
        <f>SUM(G5:G31)</f>
        <v>53476.46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403642.97000000003</v>
      </c>
      <c r="E35" s="249"/>
    </row>
    <row r="36" spans="2:8" ht="12" thickTop="1" x14ac:dyDescent="0.2">
      <c r="B36" t="s">
        <v>814</v>
      </c>
      <c r="D36" s="20">
        <f>D33</f>
        <v>19643768.687000003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45" zoomScaleNormal="145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1949143.56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555682.23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1522.9</v>
      </c>
      <c r="D9" s="95">
        <f>'DOE25'!G10</f>
        <v>926.06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139987.42000000001</v>
      </c>
      <c r="D11" s="95">
        <f>'DOE25'!G12</f>
        <v>3890.32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35250.230000000003</v>
      </c>
      <c r="D12" s="95">
        <f>'DOE25'!G13</f>
        <v>24235.48</v>
      </c>
      <c r="E12" s="95">
        <f>'DOE25'!H13</f>
        <v>245731.29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18179.14</v>
      </c>
      <c r="D13" s="95">
        <f>'DOE25'!G14</f>
        <v>5208.54</v>
      </c>
      <c r="E13" s="95">
        <f>'DOE25'!H14</f>
        <v>3181.3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27043.11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2171126.36</v>
      </c>
      <c r="D18" s="41">
        <f>SUM(D8:D17)</f>
        <v>34260.400000000001</v>
      </c>
      <c r="E18" s="41">
        <f>SUM(E8:E17)</f>
        <v>248912.59</v>
      </c>
      <c r="F18" s="41">
        <f>SUM(F8:F17)</f>
        <v>0</v>
      </c>
      <c r="G18" s="41">
        <f>SUM(G8:G17)</f>
        <v>555682.23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143877.51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37862.639999999999</v>
      </c>
      <c r="D22" s="95">
        <f>'DOE25'!G23</f>
        <v>0</v>
      </c>
      <c r="E22" s="95">
        <f>'DOE25'!H23</f>
        <v>770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57939.22</v>
      </c>
      <c r="D23" s="95">
        <f>'DOE25'!G24</f>
        <v>761.94</v>
      </c>
      <c r="E23" s="95">
        <f>'DOE25'!H24</f>
        <v>1218.6300000000001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18738.75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1134.6500000000001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7390.82</v>
      </c>
      <c r="E29" s="95">
        <f>'DOE25'!H30</f>
        <v>103046.45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115675.26</v>
      </c>
      <c r="D31" s="41">
        <f>SUM(D21:D30)</f>
        <v>8152.76</v>
      </c>
      <c r="E31" s="41">
        <f>SUM(E21:E30)</f>
        <v>248912.59000000003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311256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371219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906543</v>
      </c>
      <c r="D47" s="95">
        <f>'DOE25'!G48</f>
        <v>26107.64</v>
      </c>
      <c r="E47" s="95">
        <f>'DOE25'!H48</f>
        <v>0</v>
      </c>
      <c r="F47" s="95">
        <f>'DOE25'!I48</f>
        <v>0</v>
      </c>
      <c r="G47" s="95">
        <f>'DOE25'!J48</f>
        <v>555682.23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209337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257096.1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2055451.1</v>
      </c>
      <c r="D50" s="41">
        <f>SUM(D34:D49)</f>
        <v>26107.64</v>
      </c>
      <c r="E50" s="41">
        <f>SUM(E34:E49)</f>
        <v>0</v>
      </c>
      <c r="F50" s="41">
        <f>SUM(F34:F49)</f>
        <v>0</v>
      </c>
      <c r="G50" s="41">
        <f>SUM(G34:G49)</f>
        <v>555682.23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2171126.36</v>
      </c>
      <c r="D51" s="41">
        <f>D50+D31</f>
        <v>34260.400000000001</v>
      </c>
      <c r="E51" s="41">
        <f>E50+E31</f>
        <v>248912.59000000003</v>
      </c>
      <c r="F51" s="41">
        <f>F50+F31</f>
        <v>0</v>
      </c>
      <c r="G51" s="41">
        <f>G50+G31</f>
        <v>555682.23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12929264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33822.5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1319.04</v>
      </c>
      <c r="D59" s="95">
        <f>'DOE25'!G96</f>
        <v>10.49</v>
      </c>
      <c r="E59" s="95">
        <f>'DOE25'!H96</f>
        <v>0</v>
      </c>
      <c r="F59" s="95">
        <f>'DOE25'!I96</f>
        <v>0</v>
      </c>
      <c r="G59" s="95">
        <f>'DOE25'!J96</f>
        <v>3298.38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234480.34999999998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17323.64</v>
      </c>
      <c r="D61" s="95">
        <f>SUM('DOE25'!G98:G110)</f>
        <v>651.97</v>
      </c>
      <c r="E61" s="95">
        <f>SUM('DOE25'!H98:H110)</f>
        <v>58016.55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52465.18</v>
      </c>
      <c r="D62" s="130">
        <f>SUM(D57:D61)</f>
        <v>235142.80999999997</v>
      </c>
      <c r="E62" s="130">
        <f>SUM(E57:E61)</f>
        <v>58016.55</v>
      </c>
      <c r="F62" s="130">
        <f>SUM(F57:F61)</f>
        <v>0</v>
      </c>
      <c r="G62" s="130">
        <f>SUM(G57:G61)</f>
        <v>3298.38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12981729.18</v>
      </c>
      <c r="D63" s="22">
        <f>D56+D62</f>
        <v>235142.80999999997</v>
      </c>
      <c r="E63" s="22">
        <f>E56+E62</f>
        <v>58016.55</v>
      </c>
      <c r="F63" s="22">
        <f>F56+F62</f>
        <v>0</v>
      </c>
      <c r="G63" s="22">
        <f>G56+G62</f>
        <v>3298.38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4940798.5999999996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1919487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6860285.5999999996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40410.9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8442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7191.48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48852.9</v>
      </c>
      <c r="D78" s="130">
        <f>SUM(D72:D77)</f>
        <v>7191.48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6909138.5</v>
      </c>
      <c r="D81" s="130">
        <f>SUM(D79:D80)+D78+D70</f>
        <v>7191.48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114494.99</v>
      </c>
      <c r="D88" s="95">
        <f>SUM('DOE25'!G153:G161)</f>
        <v>271413.15999999997</v>
      </c>
      <c r="E88" s="95">
        <f>SUM('DOE25'!H153:H161)</f>
        <v>622010.84000000008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114494.99</v>
      </c>
      <c r="D91" s="131">
        <f>SUM(D85:D90)</f>
        <v>271413.15999999997</v>
      </c>
      <c r="E91" s="131">
        <f>SUM(E85:E90)</f>
        <v>622010.84000000008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35808.639999999999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35808.639999999999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20005362.669999998</v>
      </c>
      <c r="D104" s="86">
        <f>D63+D81+D91+D103</f>
        <v>549556.09</v>
      </c>
      <c r="E104" s="86">
        <f>E63+E81+E91+E103</f>
        <v>680027.39000000013</v>
      </c>
      <c r="F104" s="86">
        <f>F63+F81+F91+F103</f>
        <v>0</v>
      </c>
      <c r="G104" s="86">
        <f>G63+G81+G103</f>
        <v>78298.38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8730668.1000000015</v>
      </c>
      <c r="D109" s="24" t="s">
        <v>288</v>
      </c>
      <c r="E109" s="95">
        <f>('DOE25'!L276)+('DOE25'!L295)+('DOE25'!L314)</f>
        <v>274469.40999999997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2471658.4300000002</v>
      </c>
      <c r="D110" s="24" t="s">
        <v>288</v>
      </c>
      <c r="E110" s="95">
        <f>('DOE25'!L277)+('DOE25'!L296)+('DOE25'!L315)</f>
        <v>281028.21000000002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132739.09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386189.65</v>
      </c>
      <c r="D112" s="24" t="s">
        <v>288</v>
      </c>
      <c r="E112" s="95">
        <f>+('DOE25'!L279)+('DOE25'!L298)+('DOE25'!L317)</f>
        <v>30767.68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5916.3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11727171.570000002</v>
      </c>
      <c r="D115" s="86">
        <f>SUM(D109:D114)</f>
        <v>0</v>
      </c>
      <c r="E115" s="86">
        <f>SUM(E109:E114)</f>
        <v>586265.30000000005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2136420.8370000003</v>
      </c>
      <c r="D118" s="24" t="s">
        <v>288</v>
      </c>
      <c r="E118" s="95">
        <f>+('DOE25'!L281)+('DOE25'!L300)+('DOE25'!L319)</f>
        <v>308.47000000000003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944443.60000000009</v>
      </c>
      <c r="D119" s="24" t="s">
        <v>288</v>
      </c>
      <c r="E119" s="95">
        <f>+('DOE25'!L282)+('DOE25'!L301)+('DOE25'!L320)</f>
        <v>76356.02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361932.72000000003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1158741.2000000002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310043.07999999996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1711546.98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938088.45000000007</v>
      </c>
      <c r="D124" s="24" t="s">
        <v>288</v>
      </c>
      <c r="E124" s="95">
        <f>+('DOE25'!L287)+('DOE25'!L306)+('DOE25'!L325)</f>
        <v>17097.600000000002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546102.84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7561216.8670000015</v>
      </c>
      <c r="D128" s="86">
        <f>SUM(D118:D127)</f>
        <v>546102.84</v>
      </c>
      <c r="E128" s="86">
        <f>SUM(E118:E127)</f>
        <v>93762.090000000011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453336.13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35808.639999999999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151.9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78146.48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-3298.3799999999901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564144.77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19852533.207000002</v>
      </c>
      <c r="D145" s="86">
        <f>(D115+D128+D144)</f>
        <v>546102.84</v>
      </c>
      <c r="E145" s="86">
        <f>(E115+E128+E144)</f>
        <v>680027.39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5" zoomScale="175" zoomScaleNormal="175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Shaker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13977</v>
      </c>
    </row>
    <row r="5" spans="1:4" x14ac:dyDescent="0.2">
      <c r="B5" t="s">
        <v>703</v>
      </c>
      <c r="C5" s="179">
        <f>IF('DOE25'!G665+'DOE25'!G670=0,0,ROUND('DOE25'!G672,0))</f>
        <v>15661</v>
      </c>
    </row>
    <row r="6" spans="1:4" x14ac:dyDescent="0.2">
      <c r="B6" t="s">
        <v>62</v>
      </c>
      <c r="C6" s="179">
        <f>IF('DOE25'!H665+'DOE25'!H670=0,0,ROUND('DOE25'!H672,0))</f>
        <v>14731</v>
      </c>
    </row>
    <row r="7" spans="1:4" x14ac:dyDescent="0.2">
      <c r="B7" t="s">
        <v>704</v>
      </c>
      <c r="C7" s="179">
        <f>IF('DOE25'!I665+'DOE25'!I670=0,0,ROUND('DOE25'!I672,0))</f>
        <v>14681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9005138</v>
      </c>
      <c r="D10" s="182">
        <f>ROUND((C10/$C$28)*100,1)</f>
        <v>44.4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2752687</v>
      </c>
      <c r="D11" s="182">
        <f>ROUND((C11/$C$28)*100,1)</f>
        <v>13.6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132739</v>
      </c>
      <c r="D12" s="182">
        <f>ROUND((C12/$C$28)*100,1)</f>
        <v>0.7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416957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2136729</v>
      </c>
      <c r="D15" s="182">
        <f t="shared" ref="D15:D27" si="0">ROUND((C15/$C$28)*100,1)</f>
        <v>10.5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1020800</v>
      </c>
      <c r="D16" s="182">
        <f t="shared" si="0"/>
        <v>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361933</v>
      </c>
      <c r="D17" s="182">
        <f t="shared" si="0"/>
        <v>1.8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1158741</v>
      </c>
      <c r="D18" s="182">
        <f t="shared" si="0"/>
        <v>5.7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310043</v>
      </c>
      <c r="D19" s="182">
        <f t="shared" si="0"/>
        <v>1.5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1711547</v>
      </c>
      <c r="D20" s="182">
        <f t="shared" si="0"/>
        <v>8.4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955186</v>
      </c>
      <c r="D21" s="182">
        <f t="shared" si="0"/>
        <v>4.7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5916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310970.68000000005</v>
      </c>
      <c r="D27" s="182">
        <f t="shared" si="0"/>
        <v>1.5</v>
      </c>
    </row>
    <row r="28" spans="1:4" x14ac:dyDescent="0.2">
      <c r="B28" s="187" t="s">
        <v>722</v>
      </c>
      <c r="C28" s="180">
        <f>SUM(C10:C27)</f>
        <v>20279386.68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453336</v>
      </c>
    </row>
    <row r="30" spans="1:4" x14ac:dyDescent="0.2">
      <c r="B30" s="187" t="s">
        <v>728</v>
      </c>
      <c r="C30" s="180">
        <f>SUM(C28:C29)</f>
        <v>20732722.68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12929264</v>
      </c>
      <c r="D35" s="182">
        <f t="shared" ref="D35:D40" si="1">ROUND((C35/$C$41)*100,1)</f>
        <v>61.7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113790.60000000149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6860286</v>
      </c>
      <c r="D37" s="182">
        <f t="shared" si="1"/>
        <v>32.700000000000003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56044</v>
      </c>
      <c r="D38" s="182">
        <f t="shared" si="1"/>
        <v>0.3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1007919</v>
      </c>
      <c r="D39" s="182">
        <f t="shared" si="1"/>
        <v>4.8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20967303.600000001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Shaker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2017-09-29T18:10:34Z</cp:lastPrinted>
  <dcterms:created xsi:type="dcterms:W3CDTF">1997-12-04T19:04:30Z</dcterms:created>
  <dcterms:modified xsi:type="dcterms:W3CDTF">2017-11-29T18:02:52Z</dcterms:modified>
</cp:coreProperties>
</file>