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29" i="1" s="1"/>
  <c r="L218" i="1"/>
  <c r="L233" i="1"/>
  <c r="L234" i="1"/>
  <c r="L235" i="1"/>
  <c r="L247" i="1" s="1"/>
  <c r="L236" i="1"/>
  <c r="F6" i="13"/>
  <c r="G6" i="13"/>
  <c r="L202" i="1"/>
  <c r="D6" i="13" s="1"/>
  <c r="C6" i="13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C29" i="10" s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C20" i="10"/>
  <c r="L250" i="1"/>
  <c r="L332" i="1"/>
  <c r="L254" i="1"/>
  <c r="L268" i="1"/>
  <c r="L269" i="1"/>
  <c r="L349" i="1"/>
  <c r="C26" i="10" s="1"/>
  <c r="L350" i="1"/>
  <c r="I665" i="1"/>
  <c r="I670" i="1"/>
  <c r="L211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K551" i="1" s="1"/>
  <c r="K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L270" i="1" s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L257" i="1" s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I446" i="1"/>
  <c r="G642" i="1" s="1"/>
  <c r="F452" i="1"/>
  <c r="G452" i="1"/>
  <c r="H452" i="1"/>
  <c r="I452" i="1"/>
  <c r="I461" i="1" s="1"/>
  <c r="H642" i="1" s="1"/>
  <c r="F460" i="1"/>
  <c r="G460" i="1"/>
  <c r="H460" i="1"/>
  <c r="I460" i="1"/>
  <c r="F461" i="1"/>
  <c r="G461" i="1"/>
  <c r="H461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H640" i="1"/>
  <c r="G641" i="1"/>
  <c r="H641" i="1"/>
  <c r="J641" i="1" s="1"/>
  <c r="G643" i="1"/>
  <c r="H643" i="1"/>
  <c r="J643" i="1" s="1"/>
  <c r="G644" i="1"/>
  <c r="G645" i="1"/>
  <c r="H645" i="1"/>
  <c r="J645" i="1" s="1"/>
  <c r="G650" i="1"/>
  <c r="G651" i="1"/>
  <c r="J651" i="1" s="1"/>
  <c r="G652" i="1"/>
  <c r="H652" i="1"/>
  <c r="G653" i="1"/>
  <c r="H653" i="1"/>
  <c r="G654" i="1"/>
  <c r="H654" i="1"/>
  <c r="H655" i="1"/>
  <c r="F192" i="1"/>
  <c r="K257" i="1"/>
  <c r="K271" i="1" s="1"/>
  <c r="I257" i="1"/>
  <c r="G257" i="1"/>
  <c r="G271" i="1" s="1"/>
  <c r="L328" i="1"/>
  <c r="A31" i="12"/>
  <c r="D62" i="2"/>
  <c r="D63" i="2" s="1"/>
  <c r="D18" i="2"/>
  <c r="C91" i="2"/>
  <c r="F78" i="2"/>
  <c r="C78" i="2"/>
  <c r="D50" i="2"/>
  <c r="G161" i="2"/>
  <c r="D91" i="2"/>
  <c r="G62" i="2"/>
  <c r="D29" i="13"/>
  <c r="C29" i="13" s="1"/>
  <c r="D19" i="13"/>
  <c r="C19" i="13" s="1"/>
  <c r="J617" i="1"/>
  <c r="E78" i="2"/>
  <c r="H112" i="1"/>
  <c r="K605" i="1"/>
  <c r="G648" i="1" s="1"/>
  <c r="L419" i="1"/>
  <c r="I169" i="1"/>
  <c r="G552" i="1"/>
  <c r="J476" i="1"/>
  <c r="H626" i="1" s="1"/>
  <c r="H476" i="1"/>
  <c r="H624" i="1" s="1"/>
  <c r="J624" i="1" s="1"/>
  <c r="F476" i="1"/>
  <c r="H622" i="1" s="1"/>
  <c r="G476" i="1"/>
  <c r="H623" i="1" s="1"/>
  <c r="J623" i="1" s="1"/>
  <c r="G338" i="1"/>
  <c r="G352" i="1" s="1"/>
  <c r="J140" i="1"/>
  <c r="H257" i="1"/>
  <c r="H271" i="1" s="1"/>
  <c r="K550" i="1"/>
  <c r="G22" i="2"/>
  <c r="J552" i="1"/>
  <c r="H140" i="1"/>
  <c r="F22" i="13"/>
  <c r="C22" i="13" s="1"/>
  <c r="J634" i="1"/>
  <c r="H338" i="1"/>
  <c r="H352" i="1" s="1"/>
  <c r="F338" i="1"/>
  <c r="F352" i="1" s="1"/>
  <c r="H192" i="1"/>
  <c r="F552" i="1"/>
  <c r="D5" i="13"/>
  <c r="C5" i="13" s="1"/>
  <c r="J655" i="1"/>
  <c r="L570" i="1"/>
  <c r="I571" i="1"/>
  <c r="G36" i="2"/>
  <c r="H545" i="1"/>
  <c r="E128" i="2" l="1"/>
  <c r="C16" i="13"/>
  <c r="L271" i="1"/>
  <c r="G632" i="1" s="1"/>
  <c r="C81" i="2"/>
  <c r="E13" i="13"/>
  <c r="C13" i="13" s="1"/>
  <c r="E8" i="13"/>
  <c r="C8" i="13" s="1"/>
  <c r="D12" i="13"/>
  <c r="C12" i="13" s="1"/>
  <c r="L290" i="1"/>
  <c r="F660" i="1" s="1"/>
  <c r="I271" i="1"/>
  <c r="L539" i="1"/>
  <c r="K503" i="1"/>
  <c r="L382" i="1"/>
  <c r="G636" i="1" s="1"/>
  <c r="J636" i="1" s="1"/>
  <c r="K352" i="1"/>
  <c r="E109" i="2"/>
  <c r="E115" i="2" s="1"/>
  <c r="C62" i="2"/>
  <c r="F661" i="1"/>
  <c r="I661" i="1" s="1"/>
  <c r="C19" i="10"/>
  <c r="C15" i="10"/>
  <c r="H660" i="1"/>
  <c r="H664" i="1" s="1"/>
  <c r="I552" i="1"/>
  <c r="G649" i="1"/>
  <c r="J649" i="1" s="1"/>
  <c r="J338" i="1"/>
  <c r="J352" i="1" s="1"/>
  <c r="E130" i="2"/>
  <c r="D127" i="2"/>
  <c r="D128" i="2" s="1"/>
  <c r="C124" i="2"/>
  <c r="C120" i="2"/>
  <c r="C118" i="2"/>
  <c r="C111" i="2"/>
  <c r="C115" i="2" s="1"/>
  <c r="C56" i="2"/>
  <c r="F662" i="1"/>
  <c r="I662" i="1" s="1"/>
  <c r="D145" i="2"/>
  <c r="C35" i="10"/>
  <c r="D15" i="13"/>
  <c r="C15" i="13" s="1"/>
  <c r="H25" i="13"/>
  <c r="J622" i="1"/>
  <c r="E81" i="2"/>
  <c r="F81" i="2"/>
  <c r="L351" i="1"/>
  <c r="H647" i="1"/>
  <c r="J647" i="1" s="1"/>
  <c r="G625" i="1"/>
  <c r="J625" i="1" s="1"/>
  <c r="L614" i="1"/>
  <c r="L529" i="1"/>
  <c r="L545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J632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F664" i="1" l="1"/>
  <c r="C128" i="2"/>
  <c r="C63" i="2"/>
  <c r="C104" i="2" s="1"/>
  <c r="L408" i="1"/>
  <c r="C25" i="13"/>
  <c r="H33" i="13"/>
  <c r="E33" i="13"/>
  <c r="D35" i="13" s="1"/>
  <c r="C145" i="2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72" i="1" l="1"/>
  <c r="C4" i="10" s="1"/>
  <c r="F667" i="1"/>
  <c r="G637" i="1"/>
  <c r="J637" i="1" s="1"/>
  <c r="H646" i="1"/>
  <c r="J646" i="1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<sst xmlns="http://schemas.openxmlformats.org/spreadsheetml/2006/main" count="3955" uniqueCount="913">
  <si>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</si>
  <si>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</si>
  <si>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</si>
  <si>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</si>
  <si>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</si>
  <si>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</si>
  <si>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</si>
  <si>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</si>
  <si>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</si>
  <si>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</si>
  <si>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</si>
  <si>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</si>
  <si>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</si>
  <si>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</si>
  <si>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</si>
  <si>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</si>
  <si>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</si>
  <si>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</si>
  <si>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</si>
  <si>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</si>
  <si>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</si>
  <si>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</si>
  <si>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</si>
  <si>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</si>
  <si>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</si>
  <si>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</si>
  <si>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</si>
  <si>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</si>
  <si>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</si>
  <si>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</si>
  <si>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</si>
  <si>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</si>
  <si>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</si>
  <si>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</si>
  <si>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</si>
  <si>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</si>
  <si>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</si>
  <si>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</si>
  <si>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</si>
  <si>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</si>
  <si>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</si>
  <si>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</si>
  <si>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</si>
  <si>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</si>
  <si>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</si>
  <si>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</si>
  <si>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</si>
  <si>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</si>
  <si>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</si>
  <si>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</si>
  <si>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</si>
  <si>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</si>
  <si>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</si>
  <si>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</si>
  <si>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</si>
  <si>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</si>
  <si>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</si>
  <si>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</si>
  <si>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</si>
  <si>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</si>
  <si>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</si>
  <si>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</si>
  <si>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</si>
  <si>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</si>
  <si>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</si>
  <si>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</si>
  <si>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</si>
  <si>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</si>
  <si>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</si>
  <si>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</si>
  <si>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</si>
  <si>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</si>
  <si>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</si>
  <si>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</si>
  <si>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</si>
  <si>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</si>
  <si>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</si>
  <si>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</si>
  <si>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</si>
  <si>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</si>
  <si>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</si>
  <si>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</si>
  <si>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</si>
  <si>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</si>
  <si>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</si>
  <si>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</si>
  <si>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</si>
  <si>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</si>
  <si>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</si>
  <si>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</si>
  <si>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</si>
  <si>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</si>
  <si>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</si>
  <si>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</si>
  <si>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</si>
  <si>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</si>
  <si>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</si>
  <si>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</si>
  <si>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</si>
  <si>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</si>
  <si>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</si>
  <si>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</si>
  <si>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</si>
  <si>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</si>
  <si>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</si>
  <si>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</si>
  <si>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</si>
  <si>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</si>
  <si>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</si>
  <si>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</si>
  <si>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</si>
  <si>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</si>
  <si>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</si>
  <si>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</si>
  <si>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</si>
  <si>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</si>
  <si>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</si>
  <si>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</si>
  <si>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</si>
  <si>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</si>
  <si>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</si>
  <si>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</si>
  <si>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</si>
  <si>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</si>
  <si>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</si>
  <si>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</si>
  <si>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</si>
  <si>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</si>
  <si>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</si>
  <si>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</si>
  <si>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</si>
  <si>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</si>
  <si>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</si>
  <si>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</si>
  <si>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</si>
  <si>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</si>
  <si>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</si>
  <si>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</si>
  <si>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</si>
  <si>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</si>
  <si>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</si>
  <si>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</si>
  <si>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</si>
  <si>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</si>
  <si>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</si>
  <si>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</si>
  <si>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</si>
  <si>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</si>
  <si>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</si>
  <si>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</si>
  <si>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</si>
  <si>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</si>
  <si>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</si>
  <si>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</si>
  <si>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</si>
  <si>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</si>
  <si>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</si>
  <si>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</si>
  <si>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</si>
  <si>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</si>
  <si>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</si>
  <si>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</si>
  <si>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</si>
  <si>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</si>
  <si>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</si>
  <si>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</si>
  <si>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</si>
  <si>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</si>
  <si>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</si>
  <si>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</si>
  <si>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</si>
  <si>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</si>
  <si>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</si>
  <si>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</si>
  <si>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</si>
  <si>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</si>
  <si>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</si>
  <si>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</si>
  <si>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</si>
  <si>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</si>
  <si>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</si>
  <si>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</si>
  <si>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</si>
  <si>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</si>
  <si>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</si>
  <si>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</si>
  <si>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</si>
  <si>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</si>
  <si>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</si>
  <si>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</si>
  <si>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</si>
  <si>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</si>
  <si>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</si>
  <si>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</si>
  <si>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</si>
  <si>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</si>
  <si>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</si>
  <si>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</si>
  <si>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</si>
  <si>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</si>
  <si>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</si>
  <si>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</si>
  <si>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</si>
  <si>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</si>
  <si>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</si>
  <si>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</si>
  <si>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</si>
  <si>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</si>
  <si>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</si>
  <si>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</si>
  <si>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</si>
  <si>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</si>
  <si>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</si>
  <si>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</si>
  <si>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</si>
  <si>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</si>
  <si>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</si>
  <si>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</si>
  <si>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</si>
  <si>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</si>
  <si>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</si>
  <si>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</si>
  <si>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</si>
  <si>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</si>
  <si>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</si>
  <si>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</si>
  <si>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</si>
  <si>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</si>
  <si>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</si>
  <si>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</si>
  <si>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</si>
  <si>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</si>
  <si>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</si>
  <si>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</si>
  <si>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</si>
  <si>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</si>
  <si>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</si>
  <si>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</si>
  <si>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</si>
  <si>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</si>
  <si>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</si>
  <si>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</si>
  <si>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</si>
  <si>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</si>
  <si>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</si>
  <si>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</si>
  <si>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</si>
  <si>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</si>
  <si>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</si>
  <si>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</si>
  <si>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</si>
  <si>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</si>
  <si>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</si>
  <si>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</si>
  <si>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</si>
  <si>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</si>
  <si>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</si>
  <si>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</si>
  <si>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</si>
  <si>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</si>
  <si>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</si>
  <si>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</si>
  <si>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</si>
  <si>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</si>
  <si>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</si>
  <si>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</si>
  <si>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</si>
  <si>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</si>
  <si>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</si>
  <si>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</si>
  <si>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</si>
  <si>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</si>
  <si>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</si>
  <si>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</si>
  <si>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</si>
  <si>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</si>
  <si>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</si>
  <si>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</si>
  <si>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</si>
  <si>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</si>
  <si>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</si>
  <si>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</si>
  <si>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</si>
  <si>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</si>
  <si>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</si>
  <si>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</si>
  <si>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</si>
  <si>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</si>
  <si>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</si>
  <si>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</si>
  <si>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</si>
  <si>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</si>
  <si>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</si>
  <si>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</si>
  <si>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</si>
  <si>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</si>
  <si>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</si>
  <si>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</si>
  <si>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</si>
  <si>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</si>
  <si>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</si>
  <si>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</si>
  <si>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</si>
  <si>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</si>
  <si>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</si>
  <si>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</si>
  <si>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</si>
  <si>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</si>
  <si>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</si>
  <si>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</si>
  <si>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</si>
  <si>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</si>
  <si>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</si>
  <si>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</si>
  <si>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</si>
  <si>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</si>
  <si>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</si>
  <si>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</si>
  <si>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</si>
  <si>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</si>
  <si>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</si>
  <si>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</si>
  <si>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</si>
  <si>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</si>
  <si>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</si>
  <si>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</si>
  <si>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</si>
  <si>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</si>
  <si>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</si>
  <si>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</si>
  <si>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</si>
  <si>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</si>
  <si>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</si>
  <si>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</si>
  <si>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</si>
  <si>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</si>
  <si>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</si>
  <si>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</si>
  <si>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</si>
  <si>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</si>
  <si>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</si>
  <si>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</si>
  <si>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</si>
  <si>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</si>
  <si>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</si>
  <si>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</si>
  <si>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</si>
  <si>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</si>
  <si>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</si>
  <si>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</si>
  <si>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</si>
  <si>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</si>
  <si>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</si>
  <si>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</si>
  <si>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</si>
  <si>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</si>
  <si>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</si>
  <si>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</si>
  <si>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</si>
  <si>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</si>
  <si>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</si>
  <si>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</si>
  <si>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</si>
  <si>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</si>
  <si>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</si>
  <si>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</si>
  <si>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</si>
  <si>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</si>
  <si>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</si>
  <si>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</si>
  <si>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</si>
  <si>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</si>
  <si>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</si>
  <si>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</si>
  <si>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</si>
  <si>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</si>
  <si>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</si>
  <si>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</si>
  <si>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</si>
  <si>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</si>
  <si>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</si>
  <si>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</si>
  <si>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</si>
  <si>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</si>
  <si>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</si>
  <si>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</si>
  <si>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</si>
  <si>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</si>
  <si>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</si>
  <si>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</si>
  <si>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</si>
  <si>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</si>
  <si>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</si>
  <si>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</si>
  <si>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</si>
  <si>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</si>
  <si>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</si>
  <si>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</si>
  <si>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</si>
  <si>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</si>
  <si>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</si>
  <si>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</si>
  <si>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</si>
  <si>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</si>
  <si>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</si>
  <si>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</si>
  <si>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</si>
  <si>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</si>
  <si>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</si>
  <si>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</si>
  <si>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</si>
  <si>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</si>
  <si>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</si>
  <si>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</si>
  <si>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</si>
  <si>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</si>
  <si>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</si>
  <si>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</si>
  <si>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</si>
  <si>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</si>
  <si>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</si>
  <si>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</si>
  <si>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</si>
  <si>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</si>
  <si>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</si>
  <si>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</si>
  <si>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</si>
  <si>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</si>
  <si>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</si>
  <si>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</si>
  <si>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</si>
  <si>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</si>
  <si>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</si>
  <si>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</si>
  <si>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</si>
  <si>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</si>
  <si>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</si>
  <si>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</si>
  <si>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</si>
  <si>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</si>
  <si>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</si>
  <si>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</si>
  <si>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</si>
  <si>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</si>
  <si>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</si>
  <si>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</si>
  <si>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</si>
  <si>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</si>
  <si>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</si>
  <si>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</si>
  <si>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</si>
  <si>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</si>
  <si>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</si>
  <si>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</si>
  <si>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</si>
  <si>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</si>
  <si>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</si>
  <si>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</si>
  <si>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</si>
  <si>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</si>
  <si>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</si>
  <si>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</si>
  <si>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</si>
  <si>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</si>
  <si>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</si>
  <si>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</si>
  <si>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</si>
  <si>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</si>
  <si>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</si>
  <si>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</si>
  <si>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</si>
  <si>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</si>
  <si>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</si>
  <si>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</si>
  <si>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</si>
  <si>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</si>
  <si>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</si>
  <si>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</si>
  <si>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</si>
  <si>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</si>
  <si>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</si>
  <si>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</si>
  <si>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</si>
  <si>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</si>
  <si>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</si>
  <si>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</si>
  <si>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</si>
  <si>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</si>
  <si>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</si>
  <si>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</si>
  <si>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</si>
  <si>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</si>
  <si>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</si>
  <si>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</si>
  <si>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</si>
  <si>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</si>
  <si>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</si>
  <si>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</si>
  <si>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</si>
  <si>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</si>
  <si>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</si>
  <si>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</si>
  <si>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</si>
  <si>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</si>
  <si>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</si>
  <si>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</si>
  <si>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</si>
  <si>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</si>
  <si>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</si>
  <si>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</si>
  <si>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</si>
  <si>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</si>
  <si>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</si>
  <si>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</si>
  <si>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</si>
  <si>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</si>
  <si>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</si>
  <si>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</si>
  <si>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</si>
  <si>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</si>
  <si>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</si>
  <si>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</si>
  <si>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</si>
  <si>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</si>
  <si>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</si>
  <si>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</si>
  <si>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</si>
  <si>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</si>
  <si>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</si>
  <si>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</si>
  <si>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</si>
  <si>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</si>
  <si>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</si>
  <si>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</si>
  <si>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</si>
  <si>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</si>
  <si>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</si>
  <si>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</si>
  <si>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</si>
  <si>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</si>
  <si>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</si>
  <si>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</si>
  <si>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</si>
  <si>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</si>
  <si>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</si>
  <si>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</si>
  <si>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</si>
  <si>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</si>
  <si>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</si>
  <si>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</si>
  <si>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</si>
  <si>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</si>
  <si>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</si>
  <si>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</si>
  <si>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</si>
  <si>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</si>
  <si>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</si>
  <si>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</si>
  <si>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</si>
  <si>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</si>
  <si>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</si>
  <si>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</si>
  <si>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</si>
  <si>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</si>
  <si>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</si>
  <si>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</si>
  <si>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</si>
  <si>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</si>
  <si>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</si>
  <si>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</si>
  <si>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</si>
  <si>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</si>
  <si>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</si>
  <si>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</si>
  <si>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</si>
  <si>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</si>
  <si>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</si>
  <si>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</si>
  <si>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</si>
  <si>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</si>
  <si>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</si>
  <si>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</si>
  <si>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</si>
  <si>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</si>
  <si>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</si>
  <si>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</si>
  <si>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</si>
  <si>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</si>
  <si>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</si>
  <si>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</si>
  <si>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</si>
  <si>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</si>
  <si>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</si>
  <si>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</si>
  <si>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</si>
  <si>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</si>
  <si>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</si>
  <si>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</si>
  <si>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</si>
  <si>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</si>
  <si>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</si>
  <si>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</si>
  <si>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</si>
  <si>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</si>
  <si>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</si>
  <si>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</si>
  <si>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</si>
  <si>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</si>
  <si>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</si>
  <si>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</si>
  <si>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</si>
  <si>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</si>
  <si>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</si>
  <si>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</si>
  <si>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</si>
  <si>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</si>
  <si>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</si>
  <si>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</si>
  <si>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</si>
  <si>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</si>
  <si>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</si>
  <si>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</si>
  <si>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</si>
  <si>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</si>
  <si>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</si>
  <si>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</si>
  <si>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</si>
  <si>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</si>
  <si>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</si>
  <si>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</si>
  <si>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</si>
  <si>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</si>
  <si>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</si>
  <si>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</si>
  <si>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</si>
  <si>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</si>
  <si>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</si>
  <si>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</si>
  <si>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</si>
  <si>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</si>
  <si>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</si>
  <si>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</si>
  <si>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</si>
  <si>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</si>
  <si>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</si>
  <si>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</si>
  <si>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</si>
  <si>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</si>
  <si>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</si>
  <si>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</si>
  <si>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</si>
  <si>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</si>
  <si>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</si>
  <si>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</si>
  <si>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</si>
  <si>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</si>
  <si>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</si>
  <si>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</si>
  <si>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</si>
  <si>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</si>
  <si>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</si>
  <si>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</si>
  <si>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</si>
  <si>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</si>
  <si>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</si>
  <si>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</si>
  <si>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</si>
  <si>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</si>
  <si>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</si>
  <si>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</si>
  <si>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</si>
  <si>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</si>
  <si>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</si>
  <si>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</si>
  <si>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</si>
  <si>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</si>
  <si>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</si>
  <si>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</si>
  <si>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</si>
  <si>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</si>
  <si>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</si>
  <si>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</si>
  <si>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</si>
  <si>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</si>
  <si>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</si>
  <si>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</si>
  <si>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</si>
  <si>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</si>
  <si>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</si>
  <si>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</si>
  <si>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</si>
  <si>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</si>
  <si>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</si>
  <si>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</si>
  <si>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</si>
  <si>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</si>
  <si>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</si>
  <si>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</si>
  <si>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</si>
  <si>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</si>
  <si>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</si>
  <si>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</si>
  <si>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</si>
  <si>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</si>
  <si>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</si>
  <si>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</si>
  <si>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</si>
  <si>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</si>
  <si>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</si>
  <si>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</si>
  <si>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</si>
  <si>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</si>
  <si>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</si>
  <si>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</si>
  <si>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</si>
  <si>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</si>
  <si>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</si>
  <si>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</si>
  <si>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</si>
  <si>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</si>
  <si>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</si>
  <si>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</si>
  <si>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</si>
  <si>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</si>
  <si>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</si>
  <si>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</si>
  <si>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</si>
  <si>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</si>
  <si>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</si>
  <si>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</si>
  <si>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</si>
  <si>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</si>
  <si>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</si>
  <si>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</si>
  <si>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</si>
  <si>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</si>
  <si>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</si>
  <si>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</si>
  <si>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</si>
  <si>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</si>
  <si>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</si>
  <si>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</si>
  <si>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</si>
  <si>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</si>
  <si>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</si>
  <si>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</si>
  <si>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</si>
  <si>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</si>
  <si>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</si>
  <si>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</si>
  <si>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</si>
  <si>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</si>
  <si>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</si>
  <si>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</si>
  <si>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</si>
  <si>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</si>
  <si>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</si>
  <si>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</si>
  <si>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</si>
  <si>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</si>
  <si>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</si>
  <si>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</si>
  <si>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</si>
  <si>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</si>
  <si>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</si>
  <si>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</si>
  <si>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</si>
  <si>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</si>
  <si>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</si>
  <si>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</si>
  <si>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</si>
  <si>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</si>
  <si>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</si>
  <si>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</si>
  <si>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</si>
  <si>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</si>
  <si>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</si>
  <si>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</si>
  <si>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</si>
  <si>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</si>
  <si>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</si>
  <si>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</si>
  <si>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</si>
  <si>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</si>
  <si>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</si>
  <si>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</si>
  <si>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</si>
  <si>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</si>
  <si>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</si>
  <si>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</si>
  <si>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</si>
  <si>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</si>
  <si>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</si>
  <si>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</si>
  <si>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</si>
  <si>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</si>
  <si>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</si>
  <si>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</si>
  <si>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</si>
  <si>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</si>
  <si>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</si>
  <si>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</si>
  <si>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</si>
  <si>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</si>
  <si>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</si>
  <si>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</si>
  <si>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</si>
  <si>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</si>
  <si>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</si>
  <si>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</si>
  <si>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</si>
  <si>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</si>
  <si>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</si>
  <si>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</si>
  <si>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</si>
  <si>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</si>
  <si>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</si>
  <si>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</si>
  <si>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</si>
  <si>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</si>
  <si>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</si>
  <si>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</si>
  <si>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</si>
  <si>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</si>
  <si>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</si>
  <si>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</si>
  <si>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</si>
  <si>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</si>
  <si>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</si>
  <si>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</si>
  <si>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</si>
  <si>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</si>
  <si>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</si>
  <si>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</si>
  <si>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</si>
  <si>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</si>
  <si>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</si>
  <si>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</si>
  <si>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</si>
  <si>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</si>
  <si>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</si>
  <si>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</si>
  <si>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</si>
  <si>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</si>
  <si>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</si>
  <si>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</si>
  <si>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</si>
  <si>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</si>
  <si>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</si>
  <si>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</si>
  <si>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</si>
  <si>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</si>
  <si>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</si>
  <si>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</si>
  <si>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</si>
  <si>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</si>
  <si>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</si>
  <si>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</si>
  <si>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</si>
  <si>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</si>
  <si>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</si>
  <si>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</si>
  <si>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</si>
  <si>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</si>
  <si>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</si>
  <si>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</si>
  <si>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</si>
  <si>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</si>
  <si>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</si>
  <si>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</si>
  <si>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</si>
  <si>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</si>
  <si>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</si>
  <si>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</si>
  <si>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</si>
  <si>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</si>
  <si>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</si>
  <si>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</si>
  <si>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</si>
  <si>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</si>
  <si>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</si>
  <si>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</si>
  <si>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</si>
  <si>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</si>
  <si>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</si>
  <si>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</si>
  <si>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</si>
  <si>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</si>
  <si>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</si>
  <si>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</si>
  <si>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</si>
  <si>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</si>
  <si>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</si>
  <si>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</si>
  <si>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</si>
  <si>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</si>
  <si>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</si>
  <si>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</si>
  <si>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</si>
  <si>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</si>
  <si>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</si>
  <si>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</si>
  <si>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</si>
  <si>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</si>
  <si>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</si>
  <si>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</si>
  <si>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</si>
  <si>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</si>
  <si>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</si>
  <si>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</si>
  <si>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</si>
  <si>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</si>
  <si>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Stark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</si>
</sst>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499</v>
      </c>
      <c r="C2" s="21">
        <v>499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76588.600000000006</v>
      </c>
      <c r="G9" s="18"/>
      <c r="H9" s="18"/>
      <c r="I9" s="18"/>
      <c r="J9" s="67">
        <f>SUM(I439)</f>
        <v>286311.90000000002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8471.93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660.27</v>
      </c>
      <c r="H14" s="18">
        <v>7811.66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85060.53</v>
      </c>
      <c r="G19" s="41">
        <f>SUM(G9:G18)</f>
        <v>660.27</v>
      </c>
      <c r="H19" s="41">
        <f>SUM(H9:H18)</f>
        <v>7811.66</v>
      </c>
      <c r="I19" s="41">
        <f>SUM(I9:I18)</f>
        <v>0</v>
      </c>
      <c r="J19" s="41">
        <f>SUM(J9:J18)</f>
        <v>286311.90000000002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660.27</v>
      </c>
      <c r="H22" s="18">
        <v>7811.66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4394.46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4394.46</v>
      </c>
      <c r="G32" s="41">
        <f>SUM(G22:G31)</f>
        <v>660.27</v>
      </c>
      <c r="H32" s="41">
        <f>SUM(H22:H31)</f>
        <v>7811.66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286311.90000000002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14583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66083.070000000007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80666.070000000007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286311.90000000002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85060.530000000013</v>
      </c>
      <c r="G52" s="41">
        <f>G51+G32</f>
        <v>660.27</v>
      </c>
      <c r="H52" s="41">
        <f>H51+H32</f>
        <v>7811.66</v>
      </c>
      <c r="I52" s="41">
        <f>I51+I32</f>
        <v>0</v>
      </c>
      <c r="J52" s="41">
        <f>J51+J32</f>
        <v>286311.90000000002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460131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460131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15411.99</v>
      </c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15411.99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223.42</v>
      </c>
      <c r="G96" s="18"/>
      <c r="H96" s="18"/>
      <c r="I96" s="18"/>
      <c r="J96" s="18">
        <v>5557.05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8849.7999999999993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90.63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314.04999999999995</v>
      </c>
      <c r="G111" s="41">
        <f>SUM(G96:G110)</f>
        <v>8849.7999999999993</v>
      </c>
      <c r="H111" s="41">
        <f>SUM(H96:H110)</f>
        <v>0</v>
      </c>
      <c r="I111" s="41">
        <f>SUM(I96:I110)</f>
        <v>0</v>
      </c>
      <c r="J111" s="41">
        <f>SUM(J96:J110)</f>
        <v>5557.05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475857.04</v>
      </c>
      <c r="G112" s="41">
        <f>G60+G111</f>
        <v>8849.7999999999993</v>
      </c>
      <c r="H112" s="41">
        <f>H60+H79+H94+H111</f>
        <v>0</v>
      </c>
      <c r="I112" s="41">
        <f>I60+I111</f>
        <v>0</v>
      </c>
      <c r="J112" s="41">
        <f>J60+J111</f>
        <v>5557.05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266531.71999999997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123191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389722.72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212.07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212.07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389722.72</v>
      </c>
      <c r="G140" s="41">
        <f>G121+SUM(G136:G137)</f>
        <v>212.07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25451.06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21712.82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12092.96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16383.47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328.41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328.41</v>
      </c>
      <c r="G162" s="41">
        <f>SUM(G150:G161)</f>
        <v>12092.96</v>
      </c>
      <c r="H162" s="41">
        <f>SUM(H150:H161)</f>
        <v>63547.350000000006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8878.34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9206.75</v>
      </c>
      <c r="G169" s="41">
        <f>G147+G162+SUM(G163:G168)</f>
        <v>12092.96</v>
      </c>
      <c r="H169" s="41">
        <f>H147+H162+SUM(H163:H168)</f>
        <v>63547.350000000006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14700.35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14700.35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14700.35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874786.51</v>
      </c>
      <c r="G193" s="47">
        <f>G112+G140+G169+G192</f>
        <v>35855.18</v>
      </c>
      <c r="H193" s="47">
        <f>H112+H140+H169+H192</f>
        <v>63547.350000000006</v>
      </c>
      <c r="I193" s="47">
        <f>I112+I140+I169+I192</f>
        <v>0</v>
      </c>
      <c r="J193" s="47">
        <f>J112+J140+J192</f>
        <v>5557.05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130832.13</v>
      </c>
      <c r="G197" s="18">
        <v>74536.44</v>
      </c>
      <c r="H197" s="18">
        <v>9807.33</v>
      </c>
      <c r="I197" s="18">
        <v>5511.12</v>
      </c>
      <c r="J197" s="18">
        <v>2011.43</v>
      </c>
      <c r="K197" s="18"/>
      <c r="L197" s="19">
        <f>SUM(F197:K197)</f>
        <v>222698.44999999998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1822.32</v>
      </c>
      <c r="G198" s="18">
        <v>1145.01</v>
      </c>
      <c r="H198" s="18">
        <v>3451.18</v>
      </c>
      <c r="I198" s="18">
        <v>12.95</v>
      </c>
      <c r="J198" s="18"/>
      <c r="K198" s="18"/>
      <c r="L198" s="19">
        <f>SUM(F198:K198)</f>
        <v>6431.46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5123.25</v>
      </c>
      <c r="G200" s="18">
        <v>1095.6600000000001</v>
      </c>
      <c r="H200" s="18"/>
      <c r="I200" s="18">
        <v>747.92</v>
      </c>
      <c r="J200" s="18"/>
      <c r="K200" s="18"/>
      <c r="L200" s="19">
        <f>SUM(F200:K200)</f>
        <v>6966.83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>
        <v>9461.2199999999993</v>
      </c>
      <c r="I202" s="18">
        <v>158.78</v>
      </c>
      <c r="J202" s="18"/>
      <c r="K202" s="18"/>
      <c r="L202" s="19">
        <f t="shared" ref="L202:L208" si="0">SUM(F202:K202)</f>
        <v>9620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2684.5</v>
      </c>
      <c r="G203" s="18">
        <v>278.86</v>
      </c>
      <c r="H203" s="18">
        <v>269.88</v>
      </c>
      <c r="I203" s="18">
        <v>657.92</v>
      </c>
      <c r="J203" s="18"/>
      <c r="K203" s="18"/>
      <c r="L203" s="19">
        <f t="shared" si="0"/>
        <v>3891.1600000000003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2536</v>
      </c>
      <c r="G204" s="18">
        <v>220</v>
      </c>
      <c r="H204" s="18">
        <v>66576</v>
      </c>
      <c r="I204" s="18">
        <v>725</v>
      </c>
      <c r="J204" s="18"/>
      <c r="K204" s="18">
        <v>1337</v>
      </c>
      <c r="L204" s="19">
        <f t="shared" si="0"/>
        <v>71394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45606.92</v>
      </c>
      <c r="G205" s="18">
        <v>25078.28</v>
      </c>
      <c r="H205" s="18">
        <v>7176.16</v>
      </c>
      <c r="I205" s="18">
        <v>4671.93</v>
      </c>
      <c r="J205" s="18">
        <v>2274.0300000000002</v>
      </c>
      <c r="K205" s="18">
        <v>1861.7</v>
      </c>
      <c r="L205" s="19">
        <f t="shared" si="0"/>
        <v>86669.02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14074</v>
      </c>
      <c r="G207" s="18">
        <v>1593.96</v>
      </c>
      <c r="H207" s="18">
        <v>18893.440000000002</v>
      </c>
      <c r="I207" s="18">
        <v>12232.880000000001</v>
      </c>
      <c r="J207" s="18">
        <v>624.03</v>
      </c>
      <c r="K207" s="18"/>
      <c r="L207" s="19">
        <f t="shared" si="0"/>
        <v>47418.31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29524.75</v>
      </c>
      <c r="I208" s="18"/>
      <c r="J208" s="18"/>
      <c r="K208" s="18"/>
      <c r="L208" s="19">
        <f t="shared" si="0"/>
        <v>29524.75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202679.12</v>
      </c>
      <c r="G211" s="41">
        <f t="shared" si="1"/>
        <v>103948.21</v>
      </c>
      <c r="H211" s="41">
        <f t="shared" si="1"/>
        <v>145159.96000000002</v>
      </c>
      <c r="I211" s="41">
        <f t="shared" si="1"/>
        <v>24718.5</v>
      </c>
      <c r="J211" s="41">
        <f t="shared" si="1"/>
        <v>4909.49</v>
      </c>
      <c r="K211" s="41">
        <f t="shared" si="1"/>
        <v>3198.7</v>
      </c>
      <c r="L211" s="41">
        <f t="shared" si="1"/>
        <v>484613.98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256304.13</v>
      </c>
      <c r="I233" s="18"/>
      <c r="J233" s="18"/>
      <c r="K233" s="18"/>
      <c r="L233" s="19">
        <f>SUM(F233:K233)</f>
        <v>256304.13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562.5</v>
      </c>
      <c r="G234" s="18">
        <v>43.04</v>
      </c>
      <c r="H234" s="18">
        <v>9086.58</v>
      </c>
      <c r="I234" s="18"/>
      <c r="J234" s="18"/>
      <c r="K234" s="18"/>
      <c r="L234" s="19">
        <f>SUM(F234:K234)</f>
        <v>9692.119999999999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1554</v>
      </c>
      <c r="G240" s="18">
        <v>134.63</v>
      </c>
      <c r="H240" s="18">
        <v>40804.85</v>
      </c>
      <c r="I240" s="18">
        <v>445</v>
      </c>
      <c r="J240" s="18"/>
      <c r="K240" s="18">
        <v>819.41</v>
      </c>
      <c r="L240" s="19">
        <f t="shared" si="4"/>
        <v>43757.89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21050.75</v>
      </c>
      <c r="I244" s="18"/>
      <c r="J244" s="18"/>
      <c r="K244" s="18"/>
      <c r="L244" s="19">
        <f t="shared" si="4"/>
        <v>21050.75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2116.5</v>
      </c>
      <c r="G247" s="41">
        <f t="shared" si="5"/>
        <v>177.67</v>
      </c>
      <c r="H247" s="41">
        <f t="shared" si="5"/>
        <v>327246.31</v>
      </c>
      <c r="I247" s="41">
        <f t="shared" si="5"/>
        <v>445</v>
      </c>
      <c r="J247" s="41">
        <f t="shared" si="5"/>
        <v>0</v>
      </c>
      <c r="K247" s="41">
        <f t="shared" si="5"/>
        <v>819.41</v>
      </c>
      <c r="L247" s="41">
        <f t="shared" si="5"/>
        <v>330804.89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2235</v>
      </c>
      <c r="I255" s="18"/>
      <c r="J255" s="18"/>
      <c r="K255" s="18"/>
      <c r="L255" s="19">
        <f t="shared" si="6"/>
        <v>2235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2235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2235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204795.62</v>
      </c>
      <c r="G257" s="41">
        <f t="shared" si="8"/>
        <v>104125.88</v>
      </c>
      <c r="H257" s="41">
        <f t="shared" si="8"/>
        <v>474641.27</v>
      </c>
      <c r="I257" s="41">
        <f t="shared" si="8"/>
        <v>25163.5</v>
      </c>
      <c r="J257" s="41">
        <f t="shared" si="8"/>
        <v>4909.49</v>
      </c>
      <c r="K257" s="41">
        <f t="shared" si="8"/>
        <v>4018.1099999999997</v>
      </c>
      <c r="L257" s="41">
        <f t="shared" si="8"/>
        <v>817653.87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14700.35</v>
      </c>
      <c r="L263" s="19">
        <f>SUM(F263:K263)</f>
        <v>14700.35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14700.35</v>
      </c>
      <c r="L270" s="41">
        <f t="shared" si="9"/>
        <v>14700.35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204795.62</v>
      </c>
      <c r="G271" s="42">
        <f t="shared" si="11"/>
        <v>104125.88</v>
      </c>
      <c r="H271" s="42">
        <f t="shared" si="11"/>
        <v>474641.27</v>
      </c>
      <c r="I271" s="42">
        <f t="shared" si="11"/>
        <v>25163.5</v>
      </c>
      <c r="J271" s="42">
        <f t="shared" si="11"/>
        <v>4909.49</v>
      </c>
      <c r="K271" s="42">
        <f t="shared" si="11"/>
        <v>18718.46</v>
      </c>
      <c r="L271" s="42">
        <f t="shared" si="11"/>
        <v>832354.22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17253.23</v>
      </c>
      <c r="G276" s="18">
        <v>4637.37</v>
      </c>
      <c r="H276" s="18">
        <v>2781</v>
      </c>
      <c r="I276" s="18">
        <v>15451.43</v>
      </c>
      <c r="J276" s="18">
        <v>7040.8499999999995</v>
      </c>
      <c r="K276" s="18"/>
      <c r="L276" s="19">
        <f>SUM(F276:K276)</f>
        <v>47163.88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v>10006.82</v>
      </c>
      <c r="I277" s="18"/>
      <c r="J277" s="18"/>
      <c r="K277" s="18"/>
      <c r="L277" s="19">
        <f>SUM(F277:K277)</f>
        <v>10006.82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6376.65</v>
      </c>
      <c r="I281" s="18"/>
      <c r="J281" s="18"/>
      <c r="K281" s="18"/>
      <c r="L281" s="19">
        <f t="shared" ref="L281:L287" si="12">SUM(F281:K281)</f>
        <v>6376.65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17253.23</v>
      </c>
      <c r="G290" s="42">
        <f t="shared" si="13"/>
        <v>4637.37</v>
      </c>
      <c r="H290" s="42">
        <f t="shared" si="13"/>
        <v>19164.47</v>
      </c>
      <c r="I290" s="42">
        <f t="shared" si="13"/>
        <v>15451.43</v>
      </c>
      <c r="J290" s="42">
        <f t="shared" si="13"/>
        <v>7040.8499999999995</v>
      </c>
      <c r="K290" s="42">
        <f t="shared" si="13"/>
        <v>0</v>
      </c>
      <c r="L290" s="41">
        <f t="shared" si="13"/>
        <v>63547.35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17253.23</v>
      </c>
      <c r="G338" s="41">
        <f t="shared" si="20"/>
        <v>4637.37</v>
      </c>
      <c r="H338" s="41">
        <f t="shared" si="20"/>
        <v>19164.47</v>
      </c>
      <c r="I338" s="41">
        <f t="shared" si="20"/>
        <v>15451.43</v>
      </c>
      <c r="J338" s="41">
        <f t="shared" si="20"/>
        <v>7040.8499999999995</v>
      </c>
      <c r="K338" s="41">
        <f t="shared" si="20"/>
        <v>0</v>
      </c>
      <c r="L338" s="41">
        <f t="shared" si="20"/>
        <v>63547.35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17253.23</v>
      </c>
      <c r="G352" s="41">
        <f>G338</f>
        <v>4637.37</v>
      </c>
      <c r="H352" s="41">
        <f>H338</f>
        <v>19164.47</v>
      </c>
      <c r="I352" s="41">
        <f>I338</f>
        <v>15451.43</v>
      </c>
      <c r="J352" s="41">
        <f>J338</f>
        <v>7040.8499999999995</v>
      </c>
      <c r="K352" s="47">
        <f>K338+K351</f>
        <v>0</v>
      </c>
      <c r="L352" s="41">
        <f>L338+L351</f>
        <v>63547.35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30880.099999999995</v>
      </c>
      <c r="I358" s="18"/>
      <c r="J358" s="18">
        <v>4975.08</v>
      </c>
      <c r="K358" s="18"/>
      <c r="L358" s="13">
        <f>SUM(F358:K358)</f>
        <v>35855.179999999993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30880.099999999995</v>
      </c>
      <c r="I362" s="47">
        <f t="shared" si="22"/>
        <v>0</v>
      </c>
      <c r="J362" s="47">
        <f t="shared" si="22"/>
        <v>4975.08</v>
      </c>
      <c r="K362" s="47">
        <f t="shared" si="22"/>
        <v>0</v>
      </c>
      <c r="L362" s="47">
        <f t="shared" si="22"/>
        <v>35855.179999999993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0</v>
      </c>
      <c r="H396" s="18">
        <v>2178.38</v>
      </c>
      <c r="I396" s="18"/>
      <c r="J396" s="24" t="s">
        <v>288</v>
      </c>
      <c r="K396" s="24" t="s">
        <v>288</v>
      </c>
      <c r="L396" s="56">
        <f t="shared" si="26"/>
        <v>2178.38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0</v>
      </c>
      <c r="H397" s="18">
        <v>2539.0500000000002</v>
      </c>
      <c r="I397" s="18"/>
      <c r="J397" s="24" t="s">
        <v>288</v>
      </c>
      <c r="K397" s="24" t="s">
        <v>288</v>
      </c>
      <c r="L397" s="56">
        <f t="shared" si="26"/>
        <v>2539.0500000000002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0</v>
      </c>
      <c r="H398" s="18">
        <v>839.62</v>
      </c>
      <c r="I398" s="18"/>
      <c r="J398" s="24" t="s">
        <v>288</v>
      </c>
      <c r="K398" s="24" t="s">
        <v>288</v>
      </c>
      <c r="L398" s="56">
        <f t="shared" si="26"/>
        <v>839.62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5557.05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5557.05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5557.05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5557.05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286311.90000000002</v>
      </c>
      <c r="H439" s="18"/>
      <c r="I439" s="56">
        <f t="shared" ref="I439:I445" si="33">SUM(F439:H439)</f>
        <v>286311.90000000002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286311.90000000002</v>
      </c>
      <c r="H446" s="13">
        <f>SUM(H439:H445)</f>
        <v>0</v>
      </c>
      <c r="I446" s="13">
        <f>SUM(I439:I445)</f>
        <v>286311.90000000002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>
        <v>286311.90000000002</v>
      </c>
      <c r="H456" s="18"/>
      <c r="I456" s="56">
        <f t="shared" si="34"/>
        <v>286311.90000000002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286311.90000000002</v>
      </c>
      <c r="H460" s="83">
        <f>SUM(H454:H459)</f>
        <v>0</v>
      </c>
      <c r="I460" s="83">
        <f>SUM(I454:I459)</f>
        <v>286311.90000000002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286311.90000000002</v>
      </c>
      <c r="H461" s="42">
        <f>H452+H460</f>
        <v>0</v>
      </c>
      <c r="I461" s="42">
        <f>I452+I460</f>
        <v>286311.90000000002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38233.78</v>
      </c>
      <c r="G465" s="18"/>
      <c r="H465" s="18"/>
      <c r="I465" s="18"/>
      <c r="J465" s="18">
        <v>280754.84999999998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874786.51</v>
      </c>
      <c r="G468" s="18">
        <v>35855.18</v>
      </c>
      <c r="H468" s="18">
        <v>63547.35</v>
      </c>
      <c r="I468" s="18"/>
      <c r="J468" s="18">
        <v>5557.05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874786.51</v>
      </c>
      <c r="G470" s="53">
        <f>SUM(G468:G469)</f>
        <v>35855.18</v>
      </c>
      <c r="H470" s="53">
        <f>SUM(H468:H469)</f>
        <v>63547.35</v>
      </c>
      <c r="I470" s="53">
        <f>SUM(I468:I469)</f>
        <v>0</v>
      </c>
      <c r="J470" s="53">
        <f>SUM(J468:J469)</f>
        <v>5557.05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832354.22</v>
      </c>
      <c r="G472" s="18">
        <v>35855.18</v>
      </c>
      <c r="H472" s="18">
        <v>63547.35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832354.22</v>
      </c>
      <c r="G474" s="53">
        <f>SUM(G472:G473)</f>
        <v>35855.18</v>
      </c>
      <c r="H474" s="53">
        <f>SUM(H472:H473)</f>
        <v>63547.35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80666.070000000065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286311.89999999997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1822.32</v>
      </c>
      <c r="G521" s="18">
        <v>1145.01</v>
      </c>
      <c r="H521" s="18">
        <v>13458</v>
      </c>
      <c r="I521" s="18">
        <v>12.95</v>
      </c>
      <c r="J521" s="18"/>
      <c r="K521" s="18"/>
      <c r="L521" s="88">
        <f>SUM(F521:K521)</f>
        <v>16438.280000000002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562.5</v>
      </c>
      <c r="G523" s="18">
        <v>43.04</v>
      </c>
      <c r="H523" s="18">
        <v>9086.58</v>
      </c>
      <c r="I523" s="18"/>
      <c r="J523" s="18"/>
      <c r="K523" s="18"/>
      <c r="L523" s="88">
        <f>SUM(F523:K523)</f>
        <v>9692.119999999999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2384.8199999999997</v>
      </c>
      <c r="G524" s="108">
        <f t="shared" ref="G524:L524" si="36">SUM(G521:G523)</f>
        <v>1188.05</v>
      </c>
      <c r="H524" s="108">
        <f t="shared" si="36"/>
        <v>22544.58</v>
      </c>
      <c r="I524" s="108">
        <f t="shared" si="36"/>
        <v>12.95</v>
      </c>
      <c r="J524" s="108">
        <f t="shared" si="36"/>
        <v>0</v>
      </c>
      <c r="K524" s="108">
        <f t="shared" si="36"/>
        <v>0</v>
      </c>
      <c r="L524" s="89">
        <f t="shared" si="36"/>
        <v>26130.400000000001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9504</v>
      </c>
      <c r="I526" s="18"/>
      <c r="J526" s="18"/>
      <c r="K526" s="18"/>
      <c r="L526" s="88">
        <f>SUM(F526:K526)</f>
        <v>9504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9504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9504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4694.95</v>
      </c>
      <c r="I531" s="18"/>
      <c r="J531" s="18"/>
      <c r="K531" s="18"/>
      <c r="L531" s="88">
        <f>SUM(F531:K531)</f>
        <v>4694.95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4694.95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4694.95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950.5</v>
      </c>
      <c r="I543" s="18"/>
      <c r="J543" s="18"/>
      <c r="K543" s="18"/>
      <c r="L543" s="88">
        <f>SUM(F543:K543)</f>
        <v>950.5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950.5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950.5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2384.8199999999997</v>
      </c>
      <c r="G545" s="89">
        <f t="shared" ref="G545:L545" si="41">G524+G529+G534+G539+G544</f>
        <v>1188.05</v>
      </c>
      <c r="H545" s="89">
        <f t="shared" si="41"/>
        <v>37694.03</v>
      </c>
      <c r="I545" s="89">
        <f t="shared" si="41"/>
        <v>12.95</v>
      </c>
      <c r="J545" s="89">
        <f t="shared" si="41"/>
        <v>0</v>
      </c>
      <c r="K545" s="89">
        <f t="shared" si="41"/>
        <v>0</v>
      </c>
      <c r="L545" s="89">
        <f t="shared" si="41"/>
        <v>41279.85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16438.280000000002</v>
      </c>
      <c r="G549" s="87">
        <f>L526</f>
        <v>9504</v>
      </c>
      <c r="H549" s="87">
        <f>L531</f>
        <v>4694.95</v>
      </c>
      <c r="I549" s="87">
        <f>L536</f>
        <v>0</v>
      </c>
      <c r="J549" s="87">
        <f>L541</f>
        <v>0</v>
      </c>
      <c r="K549" s="87">
        <f>SUM(F549:J549)</f>
        <v>30637.230000000003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9692.119999999999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950.5</v>
      </c>
      <c r="K551" s="87">
        <f>SUM(F551:J551)</f>
        <v>10642.619999999999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26130.400000000001</v>
      </c>
      <c r="G552" s="89">
        <f t="shared" si="42"/>
        <v>9504</v>
      </c>
      <c r="H552" s="89">
        <f t="shared" si="42"/>
        <v>4694.95</v>
      </c>
      <c r="I552" s="89">
        <f t="shared" si="42"/>
        <v>0</v>
      </c>
      <c r="J552" s="89">
        <f t="shared" si="42"/>
        <v>950.5</v>
      </c>
      <c r="K552" s="89">
        <f t="shared" si="42"/>
        <v>41279.850000000006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250345.13</v>
      </c>
      <c r="I575" s="87">
        <f>SUM(F575:H575)</f>
        <v>250345.13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>
        <v>9086.58</v>
      </c>
      <c r="I582" s="87">
        <f t="shared" si="47"/>
        <v>9086.58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28924.75</v>
      </c>
      <c r="I591" s="18"/>
      <c r="J591" s="18">
        <v>20100.25</v>
      </c>
      <c r="K591" s="104">
        <f t="shared" ref="K591:K597" si="48">SUM(H591:J591)</f>
        <v>49025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>
        <v>950.5</v>
      </c>
      <c r="K592" s="104">
        <f t="shared" si="48"/>
        <v>950.5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600</v>
      </c>
      <c r="I595" s="18"/>
      <c r="J595" s="18"/>
      <c r="K595" s="104">
        <f t="shared" si="48"/>
        <v>600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29524.75</v>
      </c>
      <c r="I598" s="108">
        <f>SUM(I591:I597)</f>
        <v>0</v>
      </c>
      <c r="J598" s="108">
        <f>SUM(J591:J597)</f>
        <v>21050.75</v>
      </c>
      <c r="K598" s="108">
        <f>SUM(K591:K597)</f>
        <v>50575.5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11950.34</v>
      </c>
      <c r="I604" s="18"/>
      <c r="J604" s="18"/>
      <c r="K604" s="104">
        <f>SUM(H604:J604)</f>
        <v>11950.34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11950.34</v>
      </c>
      <c r="I605" s="108">
        <f>SUM(I602:I604)</f>
        <v>0</v>
      </c>
      <c r="J605" s="108">
        <f>SUM(J602:J604)</f>
        <v>0</v>
      </c>
      <c r="K605" s="108">
        <f>SUM(K602:K604)</f>
        <v>11950.34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3240</v>
      </c>
      <c r="G611" s="18">
        <v>755.6</v>
      </c>
      <c r="H611" s="18"/>
      <c r="I611" s="18"/>
      <c r="J611" s="18"/>
      <c r="K611" s="18"/>
      <c r="L611" s="88">
        <f>SUM(F611:K611)</f>
        <v>3995.6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3240</v>
      </c>
      <c r="G614" s="108">
        <f t="shared" si="49"/>
        <v>755.6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3995.6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85060.53</v>
      </c>
      <c r="H617" s="109">
        <f>SUM(F52)</f>
        <v>85060.530000000013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660.27</v>
      </c>
      <c r="H618" s="109">
        <f>SUM(G52)</f>
        <v>660.27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7811.66</v>
      </c>
      <c r="H619" s="109">
        <f>SUM(H52)</f>
        <v>7811.66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286311.90000000002</v>
      </c>
      <c r="H621" s="109">
        <f>SUM(J52)</f>
        <v>286311.90000000002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80666.070000000007</v>
      </c>
      <c r="H622" s="109">
        <f>F476</f>
        <v>80666.070000000065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286311.90000000002</v>
      </c>
      <c r="H626" s="109">
        <f>J476</f>
        <v>286311.89999999997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874786.51</v>
      </c>
      <c r="H627" s="104">
        <f>SUM(F468)</f>
        <v>874786.51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35855.18</v>
      </c>
      <c r="H628" s="104">
        <f>SUM(G468)</f>
        <v>35855.18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63547.350000000006</v>
      </c>
      <c r="H629" s="104">
        <f>SUM(H468)</f>
        <v>63547.35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5557.05</v>
      </c>
      <c r="H631" s="104">
        <f>SUM(J468)</f>
        <v>5557.05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832354.22</v>
      </c>
      <c r="H632" s="104">
        <f>SUM(F472)</f>
        <v>832354.22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63547.35</v>
      </c>
      <c r="H633" s="104">
        <f>SUM(H472)</f>
        <v>63547.35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35855.179999999993</v>
      </c>
      <c r="H635" s="104">
        <f>SUM(G472)</f>
        <v>35855.18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5557.05</v>
      </c>
      <c r="H637" s="164">
        <f>SUM(J468)</f>
        <v>5557.05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286311.90000000002</v>
      </c>
      <c r="H640" s="104">
        <f>SUM(G461)</f>
        <v>286311.90000000002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286311.90000000002</v>
      </c>
      <c r="H642" s="104">
        <f>SUM(I461)</f>
        <v>286311.90000000002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5557.05</v>
      </c>
      <c r="H644" s="104">
        <f>H408</f>
        <v>5557.05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5557.05</v>
      </c>
      <c r="H646" s="104">
        <f>L408</f>
        <v>5557.05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50575.5</v>
      </c>
      <c r="H647" s="104">
        <f>L208+L226+L244</f>
        <v>50575.5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11950.34</v>
      </c>
      <c r="H648" s="104">
        <f>(J257+J338)-(J255+J336)</f>
        <v>11950.34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29524.75</v>
      </c>
      <c r="H649" s="104">
        <f>H598</f>
        <v>29524.75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21050.75</v>
      </c>
      <c r="H651" s="104">
        <f>J598</f>
        <v>21050.75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14700.35</v>
      </c>
      <c r="H652" s="104">
        <f>K263+K345</f>
        <v>14700.35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584016.51</v>
      </c>
      <c r="G660" s="19">
        <f>(L229+L309+L359)</f>
        <v>0</v>
      </c>
      <c r="H660" s="19">
        <f>(L247+L328+L360)</f>
        <v>330804.89</v>
      </c>
      <c r="I660" s="19">
        <f>SUM(F660:H660)</f>
        <v>914821.4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8849.7999999999993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8849.7999999999993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29524.75</v>
      </c>
      <c r="G662" s="19">
        <f>(L226+L306)-(J226+J306)</f>
        <v>0</v>
      </c>
      <c r="H662" s="19">
        <f>(L244+L325)-(J244+J325)</f>
        <v>21050.75</v>
      </c>
      <c r="I662" s="19">
        <f>SUM(F662:H662)</f>
        <v>50575.5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15945.94</v>
      </c>
      <c r="G663" s="199">
        <f>SUM(G575:G587)+SUM(I602:I604)+L612</f>
        <v>0</v>
      </c>
      <c r="H663" s="199">
        <f>SUM(H575:H587)+SUM(J602:J604)+L613</f>
        <v>259431.71</v>
      </c>
      <c r="I663" s="19">
        <f>SUM(F663:H663)</f>
        <v>275377.64999999997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529696.02</v>
      </c>
      <c r="G664" s="19">
        <f>G660-SUM(G661:G663)</f>
        <v>0</v>
      </c>
      <c r="H664" s="19">
        <f>H660-SUM(H661:H663)</f>
        <v>50322.430000000051</v>
      </c>
      <c r="I664" s="19">
        <f>I660-SUM(I661:I663)</f>
        <v>580018.45000000007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30.28</v>
      </c>
      <c r="G665" s="248"/>
      <c r="H665" s="248"/>
      <c r="I665" s="19">
        <f>SUM(F665:H665)</f>
        <v>30.28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17493.259999999998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19155.169999999998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-50322.43</v>
      </c>
      <c r="I669" s="19">
        <f>SUM(F669:H669)</f>
        <v>-50322.43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17493.259999999998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17493.259999999998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Stark SD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148085.36000000002</v>
      </c>
      <c r="C9" s="229">
        <f>'DOE25'!G197+'DOE25'!G215+'DOE25'!G233+'DOE25'!G276+'DOE25'!G295+'DOE25'!G314</f>
        <v>79173.81</v>
      </c>
    </row>
    <row r="10" spans="1:3" x14ac:dyDescent="0.2">
      <c r="A10" t="s">
        <v>778</v>
      </c>
      <c r="B10" s="240">
        <v>145570.36000000002</v>
      </c>
      <c r="C10" s="240">
        <v>78981.41</v>
      </c>
    </row>
    <row r="11" spans="1:3" x14ac:dyDescent="0.2">
      <c r="A11" t="s">
        <v>779</v>
      </c>
      <c r="B11" s="240">
        <v>2515</v>
      </c>
      <c r="C11" s="240">
        <v>192.4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148085.36000000002</v>
      </c>
      <c r="C13" s="231">
        <f>SUM(C10:C12)</f>
        <v>79173.81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2384.8199999999997</v>
      </c>
      <c r="C18" s="229">
        <f>'DOE25'!G198+'DOE25'!G216+'DOE25'!G234+'DOE25'!G277+'DOE25'!G296+'DOE25'!G315</f>
        <v>1188.05</v>
      </c>
    </row>
    <row r="19" spans="1:3" x14ac:dyDescent="0.2">
      <c r="A19" t="s">
        <v>778</v>
      </c>
      <c r="B19" s="240">
        <v>1822.32</v>
      </c>
      <c r="C19" s="240">
        <v>1145.02</v>
      </c>
    </row>
    <row r="20" spans="1:3" x14ac:dyDescent="0.2">
      <c r="A20" t="s">
        <v>779</v>
      </c>
      <c r="B20" s="240">
        <v>562.5</v>
      </c>
      <c r="C20" s="240">
        <v>43.03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2384.8199999999997</v>
      </c>
      <c r="C22" s="231">
        <f>SUM(C19:C21)</f>
        <v>1188.05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5123.25</v>
      </c>
      <c r="C36" s="235">
        <f>'DOE25'!G200+'DOE25'!G218+'DOE25'!G236+'DOE25'!G279+'DOE25'!G298+'DOE25'!G317</f>
        <v>1095.6600000000001</v>
      </c>
    </row>
    <row r="37" spans="1:3" x14ac:dyDescent="0.2">
      <c r="A37" t="s">
        <v>778</v>
      </c>
      <c r="B37" s="240">
        <v>3240</v>
      </c>
      <c r="C37" s="240">
        <v>951.59</v>
      </c>
    </row>
    <row r="38" spans="1:3" x14ac:dyDescent="0.2">
      <c r="A38" t="s">
        <v>779</v>
      </c>
      <c r="B38" s="240">
        <v>1883.25</v>
      </c>
      <c r="C38" s="240">
        <v>144.07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5123.25</v>
      </c>
      <c r="C40" s="231">
        <f>SUM(C37:C39)</f>
        <v>1095.6600000000001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Stark SD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502092.99</v>
      </c>
      <c r="D5" s="20">
        <f>SUM('DOE25'!L197:L200)+SUM('DOE25'!L215:L218)+SUM('DOE25'!L233:L236)-F5-G5</f>
        <v>500081.56</v>
      </c>
      <c r="E5" s="243"/>
      <c r="F5" s="255">
        <f>SUM('DOE25'!J197:J200)+SUM('DOE25'!J215:J218)+SUM('DOE25'!J233:J236)</f>
        <v>2011.43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9620</v>
      </c>
      <c r="D6" s="20">
        <f>'DOE25'!L202+'DOE25'!L220+'DOE25'!L238-F6-G6</f>
        <v>9620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3891.1600000000003</v>
      </c>
      <c r="D7" s="20">
        <f>'DOE25'!L203+'DOE25'!L221+'DOE25'!L239-F7-G7</f>
        <v>3891.1600000000003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63565</v>
      </c>
      <c r="D8" s="243"/>
      <c r="E8" s="20">
        <f>'DOE25'!L204+'DOE25'!L222+'DOE25'!L240-F8-G8-D9-D11</f>
        <v>61408.59</v>
      </c>
      <c r="F8" s="255">
        <f>'DOE25'!J204+'DOE25'!J222+'DOE25'!J240</f>
        <v>0</v>
      </c>
      <c r="G8" s="53">
        <f>'DOE25'!K204+'DOE25'!K222+'DOE25'!K240</f>
        <v>2156.41</v>
      </c>
      <c r="H8" s="259"/>
    </row>
    <row r="9" spans="1:9" x14ac:dyDescent="0.2">
      <c r="A9" s="32">
        <v>2310</v>
      </c>
      <c r="B9" t="s">
        <v>817</v>
      </c>
      <c r="C9" s="245">
        <f t="shared" si="0"/>
        <v>18388.03</v>
      </c>
      <c r="D9" s="244">
        <v>18388.03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7800</v>
      </c>
      <c r="D10" s="243"/>
      <c r="E10" s="244">
        <v>7800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33198.86</v>
      </c>
      <c r="D11" s="244">
        <v>33198.86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86669.02</v>
      </c>
      <c r="D12" s="20">
        <f>'DOE25'!L205+'DOE25'!L223+'DOE25'!L241-F12-G12</f>
        <v>82533.290000000008</v>
      </c>
      <c r="E12" s="243"/>
      <c r="F12" s="255">
        <f>'DOE25'!J205+'DOE25'!J223+'DOE25'!J241</f>
        <v>2274.0300000000002</v>
      </c>
      <c r="G12" s="53">
        <f>'DOE25'!K205+'DOE25'!K223+'DOE25'!K241</f>
        <v>1861.7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47418.31</v>
      </c>
      <c r="D14" s="20">
        <f>'DOE25'!L207+'DOE25'!L225+'DOE25'!L243-F14-G14</f>
        <v>46794.28</v>
      </c>
      <c r="E14" s="243"/>
      <c r="F14" s="255">
        <f>'DOE25'!J207+'DOE25'!J225+'DOE25'!J243</f>
        <v>624.03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50575.5</v>
      </c>
      <c r="D15" s="20">
        <f>'DOE25'!L208+'DOE25'!L226+'DOE25'!L244-F15-G15</f>
        <v>50575.5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2235</v>
      </c>
      <c r="D22" s="243"/>
      <c r="E22" s="243"/>
      <c r="F22" s="255">
        <f>'DOE25'!L255+'DOE25'!L336</f>
        <v>2235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35855.179999999993</v>
      </c>
      <c r="D29" s="20">
        <f>'DOE25'!L358+'DOE25'!L359+'DOE25'!L360-'DOE25'!I367-F29-G29</f>
        <v>30880.099999999991</v>
      </c>
      <c r="E29" s="243"/>
      <c r="F29" s="255">
        <f>'DOE25'!J358+'DOE25'!J359+'DOE25'!J360</f>
        <v>4975.08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63547.35</v>
      </c>
      <c r="D31" s="20">
        <f>'DOE25'!L290+'DOE25'!L309+'DOE25'!L328+'DOE25'!L333+'DOE25'!L334+'DOE25'!L335-F31-G31</f>
        <v>56506.5</v>
      </c>
      <c r="E31" s="243"/>
      <c r="F31" s="255">
        <f>'DOE25'!J290+'DOE25'!J309+'DOE25'!J328+'DOE25'!J333+'DOE25'!J334+'DOE25'!J335</f>
        <v>7040.8499999999995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832469.28</v>
      </c>
      <c r="E33" s="246">
        <f>SUM(E5:E31)</f>
        <v>69208.59</v>
      </c>
      <c r="F33" s="246">
        <f>SUM(F5:F31)</f>
        <v>19160.419999999998</v>
      </c>
      <c r="G33" s="246">
        <f>SUM(G5:G31)</f>
        <v>4018.1099999999997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69208.59</v>
      </c>
      <c r="E35" s="249"/>
    </row>
    <row r="36" spans="2:8" ht="12" thickTop="1" x14ac:dyDescent="0.2">
      <c r="B36" t="s">
        <v>814</v>
      </c>
      <c r="D36" s="20">
        <f>D33</f>
        <v>832469.28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99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Stark SD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76588.600000000006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286311.90000000002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8471.93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660.27</v>
      </c>
      <c r="E13" s="95">
        <f>'DOE25'!H14</f>
        <v>7811.66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85060.53</v>
      </c>
      <c r="D18" s="41">
        <f>SUM(D8:D17)</f>
        <v>660.27</v>
      </c>
      <c r="E18" s="41">
        <f>SUM(E8:E17)</f>
        <v>7811.66</v>
      </c>
      <c r="F18" s="41">
        <f>SUM(F8:F17)</f>
        <v>0</v>
      </c>
      <c r="G18" s="41">
        <f>SUM(G8:G17)</f>
        <v>286311.90000000002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660.27</v>
      </c>
      <c r="E21" s="95">
        <f>'DOE25'!H22</f>
        <v>7811.66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4394.46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4394.46</v>
      </c>
      <c r="D31" s="41">
        <f>SUM(D21:D30)</f>
        <v>660.27</v>
      </c>
      <c r="E31" s="41">
        <f>SUM(E21:E30)</f>
        <v>7811.66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286311.90000000002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14583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66083.070000000007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80666.070000000007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286311.90000000002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85060.530000000013</v>
      </c>
      <c r="D51" s="41">
        <f>D50+D31</f>
        <v>660.27</v>
      </c>
      <c r="E51" s="41">
        <f>E50+E31</f>
        <v>7811.66</v>
      </c>
      <c r="F51" s="41">
        <f>F50+F31</f>
        <v>0</v>
      </c>
      <c r="G51" s="41">
        <f>G50+G31</f>
        <v>286311.90000000002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460131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15411.99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223.42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5557.05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8849.7999999999993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90.63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15726.039999999999</v>
      </c>
      <c r="D62" s="130">
        <f>SUM(D57:D61)</f>
        <v>8849.7999999999993</v>
      </c>
      <c r="E62" s="130">
        <f>SUM(E57:E61)</f>
        <v>0</v>
      </c>
      <c r="F62" s="130">
        <f>SUM(F57:F61)</f>
        <v>0</v>
      </c>
      <c r="G62" s="130">
        <f>SUM(G57:G61)</f>
        <v>5557.05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475857.04</v>
      </c>
      <c r="D63" s="22">
        <f>D56+D62</f>
        <v>8849.7999999999993</v>
      </c>
      <c r="E63" s="22">
        <f>E56+E62</f>
        <v>0</v>
      </c>
      <c r="F63" s="22">
        <f>F56+F62</f>
        <v>0</v>
      </c>
      <c r="G63" s="22">
        <f>G56+G62</f>
        <v>5557.05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266531.71999999997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123191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389722.72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212.07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212.07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389722.72</v>
      </c>
      <c r="D81" s="130">
        <f>SUM(D79:D80)+D78+D70</f>
        <v>212.07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328.41</v>
      </c>
      <c r="D88" s="95">
        <f>SUM('DOE25'!G153:G161)</f>
        <v>12092.96</v>
      </c>
      <c r="E88" s="95">
        <f>SUM('DOE25'!H153:H161)</f>
        <v>63547.350000000006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8878.34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9206.75</v>
      </c>
      <c r="D91" s="131">
        <f>SUM(D85:D90)</f>
        <v>12092.96</v>
      </c>
      <c r="E91" s="131">
        <f>SUM(E85:E90)</f>
        <v>63547.350000000006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14700.35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14700.35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874786.51</v>
      </c>
      <c r="D104" s="86">
        <f>D63+D81+D91+D103</f>
        <v>35855.18</v>
      </c>
      <c r="E104" s="86">
        <f>E63+E81+E91+E103</f>
        <v>63547.350000000006</v>
      </c>
      <c r="F104" s="86">
        <f>F63+F81+F91+F103</f>
        <v>0</v>
      </c>
      <c r="G104" s="86">
        <f>G63+G81+G103</f>
        <v>5557.05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479002.57999999996</v>
      </c>
      <c r="D109" s="24" t="s">
        <v>288</v>
      </c>
      <c r="E109" s="95">
        <f>('DOE25'!L276)+('DOE25'!L295)+('DOE25'!L314)</f>
        <v>47163.88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16123.579999999998</v>
      </c>
      <c r="D110" s="24" t="s">
        <v>288</v>
      </c>
      <c r="E110" s="95">
        <f>('DOE25'!L277)+('DOE25'!L296)+('DOE25'!L315)</f>
        <v>10006.82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6966.83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502092.99</v>
      </c>
      <c r="D115" s="86">
        <f>SUM(D109:D114)</f>
        <v>0</v>
      </c>
      <c r="E115" s="86">
        <f>SUM(E109:E114)</f>
        <v>57170.7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9620</v>
      </c>
      <c r="D118" s="24" t="s">
        <v>288</v>
      </c>
      <c r="E118" s="95">
        <f>+('DOE25'!L281)+('DOE25'!L300)+('DOE25'!L319)</f>
        <v>6376.65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3891.1600000000003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115151.89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86669.02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47418.31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50575.5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35855.179999999993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313325.88</v>
      </c>
      <c r="D128" s="86">
        <f>SUM(D118:D127)</f>
        <v>35855.179999999993</v>
      </c>
      <c r="E128" s="86">
        <f>SUM(E118:E127)</f>
        <v>6376.65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2235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14700.35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5557.05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-5557.05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16935.349999999999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832354.22</v>
      </c>
      <c r="D145" s="86">
        <f>(D115+D128+D144)</f>
        <v>35855.179999999993</v>
      </c>
      <c r="E145" s="86">
        <f>(E115+E128+E144)</f>
        <v>63547.35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Stark SD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17493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17493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526166</v>
      </c>
      <c r="D10" s="182">
        <f>ROUND((C10/$C$28)*100,1)</f>
        <v>58.1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26130</v>
      </c>
      <c r="D11" s="182">
        <f>ROUND((C11/$C$28)*100,1)</f>
        <v>2.9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6967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15997</v>
      </c>
      <c r="D15" s="182">
        <f t="shared" ref="D15:D27" si="0">ROUND((C15/$C$28)*100,1)</f>
        <v>1.8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3891</v>
      </c>
      <c r="D16" s="182">
        <f t="shared" si="0"/>
        <v>0.4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115152</v>
      </c>
      <c r="D17" s="182">
        <f t="shared" si="0"/>
        <v>12.7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86669</v>
      </c>
      <c r="D18" s="182">
        <f t="shared" si="0"/>
        <v>9.6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47418</v>
      </c>
      <c r="D20" s="182">
        <f t="shared" si="0"/>
        <v>5.2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50576</v>
      </c>
      <c r="D21" s="182">
        <f t="shared" si="0"/>
        <v>5.6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27005.200000000001</v>
      </c>
      <c r="D27" s="182">
        <f t="shared" si="0"/>
        <v>3</v>
      </c>
    </row>
    <row r="28" spans="1:4" x14ac:dyDescent="0.2">
      <c r="B28" s="187" t="s">
        <v>722</v>
      </c>
      <c r="C28" s="180">
        <f>SUM(C10:C27)</f>
        <v>905971.19999999995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2235</v>
      </c>
    </row>
    <row r="30" spans="1:4" x14ac:dyDescent="0.2">
      <c r="B30" s="187" t="s">
        <v>728</v>
      </c>
      <c r="C30" s="180">
        <f>SUM(C28:C29)</f>
        <v>908206.2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460131</v>
      </c>
      <c r="D35" s="182">
        <f t="shared" ref="D35:D40" si="1">ROUND((C35/$C$41)*100,1)</f>
        <v>48.1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21283.089999999967</v>
      </c>
      <c r="D36" s="182">
        <f t="shared" si="1"/>
        <v>2.2000000000000002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389723</v>
      </c>
      <c r="D37" s="182">
        <f t="shared" si="1"/>
        <v>40.799999999999997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212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84847</v>
      </c>
      <c r="D39" s="182">
        <f t="shared" si="1"/>
        <v>8.9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956196.09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Stark SD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2017-08-11T12:23:20Z</cp:lastPrinted>
  <dcterms:created xsi:type="dcterms:W3CDTF">1997-12-04T19:04:30Z</dcterms:created>
  <dcterms:modified xsi:type="dcterms:W3CDTF">2017-11-29T18:06:38Z</dcterms:modified>
</cp:coreProperties>
</file>