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4740" yWindow="465" windowWidth="24375" windowHeight="15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2" i="1" l="1"/>
  <c r="F441" i="1"/>
  <c r="F456" i="1"/>
  <c r="J468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79" i="1"/>
  <c r="F94" i="1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/>
  <c r="C63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/>
  <c r="F128" i="2"/>
  <c r="G128" i="2"/>
  <c r="C130" i="2"/>
  <c r="E130" i="2"/>
  <c r="F130" i="2"/>
  <c r="F144" i="2" s="1"/>
  <c r="F145" i="2" s="1"/>
  <c r="D134" i="2"/>
  <c r="D144" i="2"/>
  <c r="D145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19" i="1"/>
  <c r="H19" i="1"/>
  <c r="I19" i="1"/>
  <c r="F32" i="1"/>
  <c r="F52" i="1"/>
  <c r="G32" i="1"/>
  <c r="H32" i="1"/>
  <c r="I32" i="1"/>
  <c r="H617" i="1"/>
  <c r="G52" i="1"/>
  <c r="H618" i="1"/>
  <c r="H51" i="1"/>
  <c r="H52" i="1"/>
  <c r="H619" i="1"/>
  <c r="I51" i="1"/>
  <c r="I52" i="1"/>
  <c r="H620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/>
  <c r="K337" i="1"/>
  <c r="K338" i="1"/>
  <c r="K352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/>
  <c r="G650" i="1"/>
  <c r="G651" i="1"/>
  <c r="G652" i="1"/>
  <c r="H652" i="1"/>
  <c r="G653" i="1"/>
  <c r="H653" i="1"/>
  <c r="G654" i="1"/>
  <c r="H654" i="1"/>
  <c r="H655" i="1"/>
  <c r="F192" i="1"/>
  <c r="L256" i="1"/>
  <c r="L257" i="1"/>
  <c r="L271" i="1"/>
  <c r="G632" i="1"/>
  <c r="K257" i="1"/>
  <c r="K271" i="1"/>
  <c r="I257" i="1"/>
  <c r="I271" i="1"/>
  <c r="G257" i="1"/>
  <c r="G271" i="1"/>
  <c r="G164" i="2"/>
  <c r="C18" i="2"/>
  <c r="C26" i="10"/>
  <c r="L328" i="1"/>
  <c r="H660" i="1"/>
  <c r="H664" i="1"/>
  <c r="L351" i="1"/>
  <c r="I662" i="1"/>
  <c r="L290" i="1"/>
  <c r="F660" i="1"/>
  <c r="A31" i="12"/>
  <c r="C70" i="2"/>
  <c r="A40" i="12"/>
  <c r="D12" i="13"/>
  <c r="C12" i="13"/>
  <c r="D62" i="2"/>
  <c r="D63" i="2"/>
  <c r="D18" i="13"/>
  <c r="C18" i="13"/>
  <c r="D15" i="13"/>
  <c r="C15" i="13"/>
  <c r="D7" i="13"/>
  <c r="C7" i="13"/>
  <c r="D18" i="2"/>
  <c r="D17" i="13"/>
  <c r="C17" i="13"/>
  <c r="D6" i="13"/>
  <c r="C6" i="13"/>
  <c r="E8" i="13"/>
  <c r="C8" i="13"/>
  <c r="C91" i="2"/>
  <c r="F78" i="2"/>
  <c r="F81" i="2"/>
  <c r="D31" i="2"/>
  <c r="C128" i="2"/>
  <c r="C78" i="2"/>
  <c r="C81" i="2"/>
  <c r="D50" i="2"/>
  <c r="G157" i="2"/>
  <c r="F18" i="2"/>
  <c r="G161" i="2"/>
  <c r="G156" i="2"/>
  <c r="E115" i="2"/>
  <c r="E103" i="2"/>
  <c r="D91" i="2"/>
  <c r="E62" i="2"/>
  <c r="E63" i="2"/>
  <c r="E31" i="2"/>
  <c r="G62" i="2"/>
  <c r="D29" i="13"/>
  <c r="C29" i="13"/>
  <c r="D19" i="13"/>
  <c r="C19" i="13"/>
  <c r="D14" i="13"/>
  <c r="C14" i="13"/>
  <c r="E13" i="13"/>
  <c r="C13" i="13"/>
  <c r="J617" i="1"/>
  <c r="E78" i="2"/>
  <c r="E81" i="2"/>
  <c r="L427" i="1"/>
  <c r="J257" i="1"/>
  <c r="J271" i="1"/>
  <c r="H112" i="1"/>
  <c r="F112" i="1"/>
  <c r="J641" i="1"/>
  <c r="J639" i="1"/>
  <c r="K605" i="1"/>
  <c r="G648" i="1"/>
  <c r="J571" i="1"/>
  <c r="K571" i="1"/>
  <c r="L433" i="1"/>
  <c r="L419" i="1"/>
  <c r="D81" i="2"/>
  <c r="I169" i="1"/>
  <c r="H169" i="1"/>
  <c r="G552" i="1"/>
  <c r="J644" i="1"/>
  <c r="J643" i="1"/>
  <c r="J476" i="1"/>
  <c r="H626" i="1"/>
  <c r="H476" i="1"/>
  <c r="H624" i="1"/>
  <c r="J624" i="1"/>
  <c r="F476" i="1"/>
  <c r="H622" i="1"/>
  <c r="J622" i="1"/>
  <c r="I476" i="1"/>
  <c r="H625" i="1"/>
  <c r="J625" i="1"/>
  <c r="G476" i="1"/>
  <c r="H623" i="1"/>
  <c r="J623" i="1"/>
  <c r="G338" i="1"/>
  <c r="G352" i="1"/>
  <c r="F169" i="1"/>
  <c r="J140" i="1"/>
  <c r="F571" i="1"/>
  <c r="H257" i="1"/>
  <c r="H271" i="1"/>
  <c r="F664" i="1"/>
  <c r="F672" i="1"/>
  <c r="C4" i="10"/>
  <c r="I552" i="1"/>
  <c r="K549" i="1"/>
  <c r="K550" i="1"/>
  <c r="G22" i="2"/>
  <c r="K598" i="1"/>
  <c r="G647" i="1"/>
  <c r="J647" i="1"/>
  <c r="K545" i="1"/>
  <c r="J552" i="1"/>
  <c r="H552" i="1"/>
  <c r="C29" i="10"/>
  <c r="I661" i="1"/>
  <c r="H140" i="1"/>
  <c r="L401" i="1"/>
  <c r="C139" i="2"/>
  <c r="L393" i="1"/>
  <c r="A13" i="12"/>
  <c r="F22" i="13"/>
  <c r="H25" i="13"/>
  <c r="C25" i="13"/>
  <c r="J651" i="1"/>
  <c r="J640" i="1"/>
  <c r="J634" i="1"/>
  <c r="H571" i="1"/>
  <c r="L560" i="1"/>
  <c r="J545" i="1"/>
  <c r="H338" i="1"/>
  <c r="H352" i="1"/>
  <c r="F338" i="1"/>
  <c r="F352" i="1"/>
  <c r="G192" i="1"/>
  <c r="H192" i="1"/>
  <c r="E128" i="2"/>
  <c r="F552" i="1"/>
  <c r="C35" i="10"/>
  <c r="L309" i="1"/>
  <c r="D5" i="13"/>
  <c r="C5" i="13"/>
  <c r="E16" i="13"/>
  <c r="E33" i="13"/>
  <c r="D35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/>
  <c r="C22" i="13"/>
  <c r="C138" i="2"/>
  <c r="C16" i="13"/>
  <c r="H33" i="13"/>
  <c r="F667" i="1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F31" i="2"/>
  <c r="C31" i="2"/>
  <c r="E18" i="2"/>
  <c r="E144" i="2"/>
  <c r="F50" i="2"/>
  <c r="F51" i="2"/>
  <c r="E145" i="2"/>
  <c r="L338" i="1"/>
  <c r="L352" i="1"/>
  <c r="G633" i="1"/>
  <c r="J633" i="1"/>
  <c r="C24" i="10"/>
  <c r="G660" i="1"/>
  <c r="G664" i="1"/>
  <c r="G31" i="13"/>
  <c r="G33" i="13"/>
  <c r="I338" i="1"/>
  <c r="I352" i="1"/>
  <c r="J650" i="1"/>
  <c r="L407" i="1"/>
  <c r="C140" i="2"/>
  <c r="C141" i="2"/>
  <c r="C144" i="2"/>
  <c r="C145" i="2"/>
  <c r="L571" i="1"/>
  <c r="J632" i="1"/>
  <c r="I192" i="1"/>
  <c r="E91" i="2"/>
  <c r="L408" i="1"/>
  <c r="G637" i="1"/>
  <c r="J637" i="1"/>
  <c r="D51" i="2"/>
  <c r="J654" i="1"/>
  <c r="J653" i="1"/>
  <c r="G21" i="2"/>
  <c r="G31" i="2"/>
  <c r="J32" i="1"/>
  <c r="L434" i="1"/>
  <c r="G638" i="1"/>
  <c r="J638" i="1"/>
  <c r="J434" i="1"/>
  <c r="F434" i="1"/>
  <c r="K434" i="1"/>
  <c r="G134" i="2"/>
  <c r="G144" i="2"/>
  <c r="G145" i="2"/>
  <c r="H667" i="1"/>
  <c r="H672" i="1"/>
  <c r="C6" i="10"/>
  <c r="F31" i="13"/>
  <c r="I660" i="1"/>
  <c r="J193" i="1"/>
  <c r="G646" i="1"/>
  <c r="F104" i="2"/>
  <c r="H193" i="1"/>
  <c r="G629" i="1"/>
  <c r="J629" i="1"/>
  <c r="G169" i="1"/>
  <c r="C39" i="10"/>
  <c r="G140" i="1"/>
  <c r="F140" i="1"/>
  <c r="F193" i="1"/>
  <c r="G627" i="1"/>
  <c r="J627" i="1"/>
  <c r="C36" i="10"/>
  <c r="G63" i="2"/>
  <c r="G104" i="2"/>
  <c r="J618" i="1"/>
  <c r="G667" i="1"/>
  <c r="G672" i="1"/>
  <c r="C5" i="10"/>
  <c r="G42" i="2"/>
  <c r="J51" i="1"/>
  <c r="G16" i="2"/>
  <c r="J19" i="1"/>
  <c r="G621" i="1"/>
  <c r="F33" i="13"/>
  <c r="D31" i="13"/>
  <c r="C31" i="13"/>
  <c r="G18" i="2"/>
  <c r="F545" i="1"/>
  <c r="H434" i="1"/>
  <c r="J620" i="1"/>
  <c r="J619" i="1"/>
  <c r="D103" i="2"/>
  <c r="D104" i="2"/>
  <c r="I140" i="1"/>
  <c r="I193" i="1"/>
  <c r="G630" i="1"/>
  <c r="J630" i="1"/>
  <c r="A22" i="12"/>
  <c r="H646" i="1"/>
  <c r="G50" i="2"/>
  <c r="G51" i="2"/>
  <c r="H648" i="1"/>
  <c r="J648" i="1"/>
  <c r="C104" i="2"/>
  <c r="J652" i="1"/>
  <c r="J642" i="1"/>
  <c r="G571" i="1"/>
  <c r="I434" i="1"/>
  <c r="G434" i="1"/>
  <c r="E104" i="2"/>
  <c r="I663" i="1"/>
  <c r="C27" i="10"/>
  <c r="C28" i="10"/>
  <c r="G635" i="1"/>
  <c r="J635" i="1"/>
  <c r="C51" i="2"/>
  <c r="G631" i="1"/>
  <c r="J631" i="1"/>
  <c r="I664" i="1"/>
  <c r="I672" i="1"/>
  <c r="C7" i="10"/>
  <c r="D33" i="13"/>
  <c r="D36" i="13"/>
  <c r="J646" i="1"/>
  <c r="G193" i="1"/>
  <c r="G628" i="1"/>
  <c r="J628" i="1"/>
  <c r="G626" i="1"/>
  <c r="J626" i="1"/>
  <c r="J52" i="1"/>
  <c r="H621" i="1"/>
  <c r="J621" i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/>
  <c r="H656" i="1"/>
  <c r="D28" i="10"/>
  <c r="C41" i="10"/>
  <c r="D38" i="10"/>
  <c r="D37" i="10"/>
  <c r="D36" i="10"/>
  <c r="D35" i="10"/>
  <c r="D40" i="10"/>
  <c r="D39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<sst xmlns="http://schemas.openxmlformats.org/spreadsheetml/2006/main" count="3956" uniqueCount="913">
  <si>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</si>
  <si>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</si>
  <si>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</si>
  <si>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</si>
  <si>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</si>
  <si>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</si>
  <si>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</si>
  <si>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</si>
  <si>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</si>
  <si>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</si>
  <si>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</si>
  <si>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</si>
  <si>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</si>
  <si>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</si>
  <si>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</si>
  <si>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</si>
  <si>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</si>
  <si>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</si>
  <si>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</si>
  <si>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</si>
  <si>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</si>
  <si>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</si>
  <si>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</si>
  <si>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</si>
  <si>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</si>
  <si>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</si>
  <si>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</si>
  <si>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</si>
  <si>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</si>
  <si>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</si>
  <si>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</si>
  <si>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</si>
  <si>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</si>
  <si>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</si>
  <si>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</si>
  <si>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</si>
  <si>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</si>
  <si>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</si>
  <si>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</si>
  <si>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</si>
  <si>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</si>
  <si>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</si>
  <si>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</si>
  <si>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</si>
  <si>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</si>
  <si>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</si>
  <si>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</si>
  <si>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</si>
  <si>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</si>
  <si>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</si>
  <si>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</si>
  <si>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</si>
  <si>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</si>
  <si>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</si>
  <si>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</si>
  <si>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</si>
  <si>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</si>
  <si>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</si>
  <si>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</si>
  <si>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</si>
  <si>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</si>
  <si>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</si>
  <si>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</si>
  <si>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</si>
  <si>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</si>
  <si>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</si>
  <si>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</si>
  <si>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</si>
  <si>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</si>
  <si>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</si>
  <si>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</si>
  <si>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</si>
  <si>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</si>
  <si>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</si>
  <si>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</si>
  <si>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</si>
  <si>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</si>
  <si>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</si>
  <si>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</si>
  <si>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</si>
  <si>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</si>
  <si>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</si>
  <si>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</si>
  <si>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</si>
  <si>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</si>
  <si>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</si>
  <si>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</si>
  <si>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</si>
  <si>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</si>
  <si>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</si>
  <si>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</si>
  <si>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</si>
  <si>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</si>
  <si>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</si>
  <si>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</si>
  <si>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</si>
  <si>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</si>
  <si>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</si>
  <si>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</si>
  <si>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</si>
  <si>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</si>
  <si>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</si>
  <si>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</si>
  <si>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</si>
  <si>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</si>
  <si>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</si>
  <si>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</si>
  <si>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</si>
  <si>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</si>
  <si>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</si>
  <si>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</si>
  <si>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</si>
  <si>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</si>
  <si>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</si>
  <si>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</si>
  <si>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</si>
  <si>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</si>
  <si>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</si>
  <si>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</si>
  <si>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</si>
  <si>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</si>
  <si>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</si>
  <si>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</si>
  <si>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</si>
  <si>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</si>
  <si>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</si>
  <si>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</si>
  <si>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</si>
  <si>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</si>
  <si>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</si>
  <si>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</si>
  <si>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</si>
  <si>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</si>
  <si>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</si>
  <si>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</si>
  <si>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</si>
  <si>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</si>
  <si>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</si>
  <si>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</si>
  <si>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</si>
  <si>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</si>
  <si>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</si>
  <si>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</si>
  <si>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</si>
  <si>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</si>
  <si>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</si>
  <si>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</si>
  <si>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</si>
  <si>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</si>
  <si>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</si>
  <si>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</si>
  <si>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</si>
  <si>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</si>
  <si>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</si>
  <si>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</si>
  <si>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</si>
  <si>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</si>
  <si>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</si>
  <si>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</si>
  <si>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</si>
  <si>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</si>
  <si>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</si>
  <si>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</si>
  <si>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</si>
  <si>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</si>
  <si>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</si>
  <si>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</si>
  <si>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</si>
  <si>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</si>
  <si>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</si>
  <si>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</si>
  <si>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</si>
  <si>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</si>
  <si>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</si>
  <si>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</si>
  <si>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</si>
  <si>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</si>
  <si>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</si>
  <si>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</si>
  <si>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</si>
  <si>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</si>
  <si>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</si>
  <si>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</si>
  <si>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</si>
  <si>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</si>
  <si>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</si>
  <si>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</si>
  <si>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</si>
  <si>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</si>
  <si>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</si>
  <si>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</si>
  <si>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</si>
  <si>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</si>
  <si>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</si>
  <si>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</si>
  <si>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</si>
  <si>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</si>
  <si>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</si>
  <si>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</si>
  <si>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</si>
  <si>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</si>
  <si>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</si>
  <si>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</si>
  <si>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</si>
  <si>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</si>
  <si>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</si>
  <si>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</si>
  <si>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</si>
  <si>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</si>
  <si>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</si>
  <si>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</si>
  <si>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</si>
  <si>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</si>
  <si>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</si>
  <si>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</si>
  <si>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</si>
  <si>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</si>
  <si>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</si>
  <si>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</si>
  <si>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</si>
  <si>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</si>
  <si>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</si>
  <si>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</si>
  <si>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</si>
  <si>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</si>
  <si>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</si>
  <si>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</si>
  <si>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</si>
  <si>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</si>
  <si>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</si>
  <si>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</si>
  <si>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</si>
  <si>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</si>
  <si>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</si>
  <si>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</si>
  <si>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</si>
  <si>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</si>
  <si>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</si>
  <si>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</si>
  <si>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</si>
  <si>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</si>
  <si>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</si>
  <si>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</si>
  <si>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</si>
  <si>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</si>
  <si>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</si>
  <si>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</si>
  <si>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</si>
  <si>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</si>
  <si>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</si>
  <si>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</si>
  <si>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</si>
  <si>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</si>
  <si>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</si>
  <si>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</si>
  <si>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</si>
  <si>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</si>
  <si>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</si>
  <si>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</si>
  <si>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</si>
  <si>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</si>
  <si>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</si>
  <si>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</si>
  <si>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</si>
  <si>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</si>
  <si>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</si>
  <si>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</si>
  <si>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</si>
  <si>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</si>
  <si>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</si>
  <si>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</si>
  <si>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</si>
  <si>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</si>
  <si>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</si>
  <si>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</si>
  <si>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</si>
  <si>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</si>
  <si>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</si>
  <si>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</si>
  <si>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</si>
  <si>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</si>
  <si>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</si>
  <si>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</si>
  <si>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</si>
  <si>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</si>
  <si>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</si>
  <si>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</si>
  <si>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</si>
  <si>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</si>
  <si>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</si>
  <si>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</si>
  <si>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</si>
  <si>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</si>
  <si>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</si>
  <si>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</si>
  <si>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</si>
  <si>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</si>
  <si>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</si>
  <si>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</si>
  <si>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</si>
  <si>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</si>
  <si>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</si>
  <si>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</si>
  <si>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</si>
  <si>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</si>
  <si>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</si>
  <si>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</si>
  <si>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</si>
  <si>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</si>
  <si>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</si>
  <si>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</si>
  <si>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</si>
  <si>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</si>
  <si>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</si>
  <si>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</si>
  <si>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</si>
  <si>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</si>
  <si>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</si>
  <si>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</si>
  <si>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</si>
  <si>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</si>
  <si>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</si>
  <si>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</si>
  <si>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</si>
  <si>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</si>
  <si>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</si>
  <si>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</si>
  <si>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</si>
  <si>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</si>
  <si>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</si>
  <si>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</si>
  <si>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</si>
  <si>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</si>
  <si>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</si>
  <si>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</si>
  <si>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</si>
  <si>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</si>
  <si>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</si>
  <si>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</si>
  <si>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</si>
  <si>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</si>
  <si>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</si>
  <si>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</si>
  <si>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</si>
  <si>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</si>
  <si>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</si>
  <si>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</si>
  <si>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</si>
  <si>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</si>
  <si>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</si>
  <si>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</si>
  <si>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</si>
  <si>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</si>
  <si>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</si>
  <si>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</si>
  <si>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</si>
  <si>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</si>
  <si>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</si>
  <si>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</si>
  <si>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</si>
  <si>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</si>
  <si>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</si>
  <si>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</si>
  <si>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</si>
  <si>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</si>
  <si>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</si>
  <si>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</si>
  <si>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</si>
  <si>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</si>
  <si>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</si>
  <si>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</si>
  <si>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</si>
  <si>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</si>
  <si>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</si>
  <si>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</si>
  <si>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</si>
  <si>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</si>
  <si>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</si>
  <si>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</si>
  <si>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</si>
  <si>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</si>
  <si>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</si>
  <si>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</si>
  <si>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</si>
  <si>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</si>
  <si>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</si>
  <si>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</si>
  <si>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</si>
  <si>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</si>
  <si>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</si>
  <si>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</si>
  <si>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</si>
  <si>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</si>
  <si>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</si>
  <si>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</si>
  <si>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</si>
  <si>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</si>
  <si>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</si>
  <si>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</si>
  <si>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</si>
  <si>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</si>
  <si>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</si>
  <si>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</si>
  <si>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</si>
  <si>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</si>
  <si>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</si>
  <si>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</si>
  <si>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</si>
  <si>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</si>
  <si>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</si>
  <si>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</si>
  <si>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</si>
  <si>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</si>
  <si>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</si>
  <si>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</si>
  <si>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</si>
  <si>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</si>
  <si>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</si>
  <si>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</si>
  <si>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</si>
  <si>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</si>
  <si>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</si>
  <si>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</si>
  <si>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</si>
  <si>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</si>
  <si>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</si>
  <si>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</si>
  <si>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</si>
  <si>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</si>
  <si>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</si>
  <si>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</si>
  <si>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</si>
  <si>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</si>
  <si>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</si>
  <si>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</si>
  <si>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</si>
  <si>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</si>
  <si>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</si>
  <si>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</si>
  <si>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</si>
  <si>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</si>
  <si>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</si>
  <si>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</si>
  <si>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</si>
  <si>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</si>
  <si>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</si>
  <si>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</si>
  <si>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</si>
  <si>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</si>
  <si>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</si>
  <si>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</si>
  <si>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</si>
  <si>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</si>
  <si>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</si>
  <si>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</si>
  <si>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</si>
  <si>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</si>
  <si>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</si>
  <si>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</si>
  <si>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</si>
  <si>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</si>
  <si>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</si>
  <si>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</si>
  <si>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</si>
  <si>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</si>
  <si>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</si>
  <si>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</si>
  <si>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</si>
  <si>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</si>
  <si>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</si>
  <si>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</si>
  <si>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</si>
  <si>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</si>
  <si>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</si>
  <si>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</si>
  <si>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</si>
  <si>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</si>
  <si>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</si>
  <si>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</si>
  <si>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</si>
  <si>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</si>
  <si>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</si>
  <si>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</si>
  <si>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</si>
  <si>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</si>
  <si>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</si>
  <si>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</si>
  <si>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</si>
  <si>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</si>
  <si>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</si>
  <si>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</si>
  <si>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</si>
  <si>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</si>
  <si>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</si>
  <si>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</si>
  <si>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</si>
  <si>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</si>
  <si>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</si>
  <si>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</si>
  <si>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</si>
  <si>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</si>
  <si>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</si>
  <si>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</si>
  <si>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</si>
  <si>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</si>
  <si>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</si>
  <si>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</si>
  <si>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</si>
  <si>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</si>
  <si>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</si>
  <si>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</si>
  <si>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</si>
  <si>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</si>
  <si>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</si>
  <si>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</si>
  <si>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</si>
  <si>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</si>
  <si>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</si>
  <si>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</si>
  <si>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</si>
  <si>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</si>
  <si>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</si>
  <si>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</si>
  <si>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</si>
  <si>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</si>
  <si>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</si>
  <si>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</si>
  <si>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</si>
  <si>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</si>
  <si>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</si>
  <si>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</si>
  <si>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</si>
  <si>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</si>
  <si>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</si>
  <si>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</si>
  <si>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</si>
  <si>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</si>
  <si>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</si>
  <si>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</si>
  <si>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</si>
  <si>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</si>
  <si>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</si>
  <si>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</si>
  <si>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</si>
  <si>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</si>
  <si>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</si>
  <si>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</si>
  <si>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</si>
  <si>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</si>
  <si>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</si>
  <si>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</si>
  <si>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</si>
  <si>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</si>
  <si>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</si>
  <si>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</si>
  <si>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</si>
  <si>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</si>
  <si>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</si>
  <si>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</si>
  <si>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</si>
  <si>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</si>
  <si>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</si>
  <si>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</si>
  <si>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</si>
  <si>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</si>
  <si>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</si>
  <si>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</si>
  <si>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</si>
  <si>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</si>
  <si>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</si>
  <si>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</si>
  <si>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</si>
  <si>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</si>
  <si>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</si>
  <si>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</si>
  <si>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</si>
  <si>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</si>
  <si>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</si>
  <si>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</si>
  <si>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</si>
  <si>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</si>
  <si>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</si>
  <si>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</si>
  <si>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</si>
  <si>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</si>
  <si>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</si>
  <si>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</si>
  <si>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</si>
  <si>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</si>
  <si>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</si>
  <si>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</si>
  <si>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</si>
  <si>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</si>
  <si>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</si>
  <si>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</si>
  <si>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</si>
  <si>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</si>
  <si>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</si>
  <si>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</si>
  <si>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</si>
  <si>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</si>
  <si>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</si>
  <si>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</si>
  <si>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</si>
  <si>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</si>
  <si>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</si>
  <si>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</si>
  <si>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</si>
  <si>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</si>
  <si>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</si>
  <si>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</si>
  <si>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</si>
  <si>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</si>
  <si>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</si>
  <si>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</si>
  <si>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</si>
  <si>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</si>
  <si>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</si>
  <si>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</si>
  <si>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</si>
  <si>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</si>
  <si>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</si>
  <si>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</si>
  <si>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</si>
  <si>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</si>
  <si>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</si>
  <si>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</si>
  <si>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</si>
  <si>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</si>
  <si>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</si>
  <si>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</si>
  <si>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</si>
  <si>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</si>
  <si>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</si>
  <si>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</si>
  <si>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</si>
  <si>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</si>
  <si>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</si>
  <si>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</si>
  <si>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</si>
  <si>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</si>
  <si>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</si>
  <si>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</si>
  <si>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</si>
  <si>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</si>
  <si>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</si>
  <si>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</si>
  <si>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</si>
  <si>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</si>
  <si>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</si>
  <si>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</si>
  <si>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</si>
  <si>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</si>
  <si>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</si>
  <si>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</si>
  <si>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</si>
  <si>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</si>
  <si>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</si>
  <si>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</si>
  <si>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</si>
  <si>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</si>
  <si>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</si>
  <si>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</si>
  <si>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</si>
  <si>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</si>
  <si>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</si>
  <si>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</si>
  <si>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</si>
  <si>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</si>
  <si>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</si>
  <si>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</si>
  <si>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</si>
  <si>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</si>
  <si>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</si>
  <si>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</si>
  <si>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</si>
  <si>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</si>
  <si>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</si>
  <si>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</si>
  <si>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</si>
  <si>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</si>
  <si>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</si>
  <si>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</si>
  <si>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</si>
  <si>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</si>
  <si>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</si>
  <si>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</si>
  <si>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</si>
  <si>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</si>
  <si>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</si>
  <si>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</si>
  <si>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</si>
  <si>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</si>
  <si>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</si>
  <si>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</si>
  <si>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</si>
  <si>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</si>
  <si>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</si>
  <si>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</si>
  <si>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</si>
  <si>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</si>
  <si>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</si>
  <si>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</si>
  <si>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</si>
  <si>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</si>
  <si>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</si>
  <si>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</si>
  <si>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</si>
  <si>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</si>
  <si>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</si>
  <si>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</si>
  <si>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</si>
  <si>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</si>
  <si>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</si>
  <si>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</si>
  <si>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</si>
  <si>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</si>
  <si>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</si>
  <si>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</si>
  <si>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</si>
  <si>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</si>
  <si>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</si>
  <si>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</si>
  <si>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</si>
  <si>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</si>
  <si>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</si>
  <si>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</si>
  <si>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</si>
  <si>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</si>
  <si>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</si>
  <si>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</si>
  <si>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</si>
  <si>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</si>
  <si>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</si>
  <si>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</si>
  <si>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</si>
  <si>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</si>
  <si>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</si>
  <si>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</si>
  <si>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</si>
  <si>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</si>
  <si>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</si>
  <si>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</si>
  <si>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</si>
  <si>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</si>
  <si>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</si>
  <si>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</si>
  <si>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</si>
  <si>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</si>
  <si>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</si>
  <si>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</si>
  <si>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</si>
  <si>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</si>
  <si>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</si>
  <si>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</si>
  <si>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</si>
  <si>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</si>
  <si>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</si>
  <si>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</si>
  <si>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</si>
  <si>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</si>
  <si>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</si>
  <si>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</si>
  <si>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</si>
  <si>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</si>
  <si>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</si>
  <si>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</si>
  <si>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</si>
  <si>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</si>
  <si>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</si>
  <si>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</si>
  <si>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</si>
  <si>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</si>
  <si>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</si>
  <si>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</si>
  <si>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</si>
  <si>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</si>
  <si>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</si>
  <si>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</si>
  <si>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</si>
  <si>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</si>
  <si>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</si>
  <si>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</si>
  <si>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</si>
  <si>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</si>
  <si>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</si>
  <si>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</si>
  <si>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</si>
  <si>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</si>
  <si>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</si>
  <si>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</si>
  <si>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</si>
  <si>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</si>
  <si>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</si>
  <si>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</si>
  <si>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</si>
  <si>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</si>
  <si>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</si>
  <si>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</si>
  <si>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</si>
  <si>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</si>
  <si>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</si>
  <si>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</si>
  <si>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</si>
  <si>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</si>
  <si>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</si>
  <si>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</si>
  <si>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</si>
  <si>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</si>
  <si>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</si>
  <si>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</si>
  <si>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</si>
  <si>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</si>
  <si>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</si>
  <si>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</si>
  <si>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</si>
  <si>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</si>
  <si>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</si>
  <si>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</si>
  <si>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</si>
  <si>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</si>
  <si>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</si>
  <si>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</si>
  <si>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</si>
  <si>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</si>
  <si>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</si>
  <si>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</si>
  <si>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</si>
  <si>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</si>
  <si>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</si>
  <si>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</si>
  <si>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</si>
  <si>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</si>
  <si>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</si>
  <si>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</si>
  <si>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</si>
  <si>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</si>
  <si>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</si>
  <si>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</si>
  <si>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</si>
  <si>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</si>
  <si>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</si>
  <si>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</si>
  <si>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</si>
  <si>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</si>
  <si>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</si>
  <si>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</si>
  <si>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</si>
  <si>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</si>
  <si>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</si>
  <si>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</si>
  <si>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</si>
  <si>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</si>
  <si>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</si>
  <si>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</si>
  <si>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</si>
  <si>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</si>
  <si>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</si>
  <si>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</si>
  <si>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</si>
  <si>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</si>
  <si>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</si>
  <si>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</si>
  <si>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</si>
  <si>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</si>
  <si>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</si>
  <si>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</si>
  <si>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</si>
  <si>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</si>
  <si>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</si>
  <si>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</si>
  <si>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</si>
  <si>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</si>
  <si>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</si>
  <si>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</si>
  <si>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</si>
  <si>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</si>
  <si>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</si>
  <si>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</si>
  <si>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</si>
  <si>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</si>
  <si>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</si>
  <si>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</si>
  <si>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</si>
  <si>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</si>
  <si>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</si>
  <si>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</si>
  <si>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</si>
  <si>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</si>
  <si>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</si>
  <si>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</si>
  <si>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</si>
  <si>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</si>
  <si>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</si>
  <si>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</si>
  <si>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</si>
  <si>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</si>
  <si>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</si>
  <si>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</si>
  <si>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</si>
  <si>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</si>
  <si>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</si>
  <si>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</si>
  <si>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</si>
  <si>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</si>
  <si>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</si>
  <si>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</si>
  <si>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</si>
  <si>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</si>
  <si>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</si>
  <si>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</si>
  <si>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</si>
  <si>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SULLIVAN SCHOOL DISTRICT SAU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</si>
</sst>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zoomScalePageLayoutView="12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ColWidth="8.6640625" defaultRowHeight="12" customHeight="1" x14ac:dyDescent="0.2"/>
  <cols>
    <col min="1" max="1" width="45.1640625" customWidth="1"/>
    <col min="2" max="2" width="5.1640625" customWidth="1"/>
    <col min="3" max="3" width="5" customWidth="1"/>
    <col min="4" max="4" width="3.6640625" hidden="1" customWidth="1"/>
    <col min="5" max="5" width="6.6640625" bestFit="1" customWidth="1"/>
    <col min="6" max="6" width="17" style="20" customWidth="1"/>
    <col min="7" max="8" width="17.1640625" style="20" customWidth="1"/>
    <col min="9" max="9" width="18.66406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513</v>
      </c>
      <c r="C2" s="21">
        <v>513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175812.06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95000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/>
      <c r="I13" s="18"/>
      <c r="J13" s="67">
        <f>SUM(I442)</f>
        <v>1172.72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175812.06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96172.72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46538.62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46538.62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96172.72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25000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104273.44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129273.44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96172.72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175812.06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96172.72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877093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877093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>
        <v>22588.95</v>
      </c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22588.95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>
        <v>1704.34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/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/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0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1704.34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899681.95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1704.34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593622.76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117525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711147.76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711147.76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>
        <v>16823.009999999998</v>
      </c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16823.009999999998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/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/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16823.009999999998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45000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45000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45000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1627652.72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46704.34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/>
      <c r="G197" s="18"/>
      <c r="H197" s="18">
        <v>439106.62</v>
      </c>
      <c r="I197" s="18"/>
      <c r="J197" s="18"/>
      <c r="K197" s="18"/>
      <c r="L197" s="19">
        <f>SUM(F197:K197)</f>
        <v>439106.62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>
        <v>205205.34</v>
      </c>
      <c r="I198" s="18"/>
      <c r="J198" s="18"/>
      <c r="K198" s="18"/>
      <c r="L198" s="19">
        <f>SUM(F198:K198)</f>
        <v>205205.34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/>
      <c r="G204" s="18"/>
      <c r="H204" s="18">
        <v>24033.02</v>
      </c>
      <c r="I204" s="18"/>
      <c r="J204" s="18"/>
      <c r="K204" s="18"/>
      <c r="L204" s="19">
        <f t="shared" si="0"/>
        <v>24033.02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>
        <v>336.47</v>
      </c>
      <c r="I206" s="18"/>
      <c r="J206" s="18"/>
      <c r="K206" s="18"/>
      <c r="L206" s="19">
        <f t="shared" si="0"/>
        <v>336.47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58107.360000000001</v>
      </c>
      <c r="I208" s="18"/>
      <c r="J208" s="18"/>
      <c r="K208" s="18"/>
      <c r="L208" s="19">
        <f t="shared" si="0"/>
        <v>58107.360000000001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726788.80999999994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726788.80999999994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129149</v>
      </c>
      <c r="I215" s="18"/>
      <c r="J215" s="18"/>
      <c r="K215" s="18"/>
      <c r="L215" s="19">
        <f>SUM(F215:K215)</f>
        <v>129149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>
        <v>60354.51</v>
      </c>
      <c r="I216" s="18"/>
      <c r="J216" s="18"/>
      <c r="K216" s="18"/>
      <c r="L216" s="19">
        <f>SUM(F216:K216)</f>
        <v>60354.51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>
        <v>7068.53</v>
      </c>
      <c r="I222" s="18"/>
      <c r="J222" s="18"/>
      <c r="K222" s="18"/>
      <c r="L222" s="19">
        <f t="shared" si="2"/>
        <v>7068.53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>
        <v>98.96</v>
      </c>
      <c r="I224" s="18"/>
      <c r="J224" s="18"/>
      <c r="K224" s="18"/>
      <c r="L224" s="19">
        <f t="shared" si="2"/>
        <v>98.96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17090.400000000001</v>
      </c>
      <c r="I226" s="18"/>
      <c r="J226" s="18"/>
      <c r="K226" s="18"/>
      <c r="L226" s="19">
        <f t="shared" si="2"/>
        <v>17090.400000000001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213761.4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213761.4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292737.77</v>
      </c>
      <c r="I233" s="18"/>
      <c r="J233" s="18"/>
      <c r="K233" s="18"/>
      <c r="L233" s="19">
        <f>SUM(F233:K233)</f>
        <v>292737.77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136803.57</v>
      </c>
      <c r="I234" s="18"/>
      <c r="J234" s="18"/>
      <c r="K234" s="18"/>
      <c r="L234" s="19">
        <f>SUM(F234:K234)</f>
        <v>136803.57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>
        <v>16022.01</v>
      </c>
      <c r="I240" s="18"/>
      <c r="J240" s="18"/>
      <c r="K240" s="18"/>
      <c r="L240" s="19">
        <f t="shared" si="4"/>
        <v>16022.01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>
        <v>224.31</v>
      </c>
      <c r="I242" s="18"/>
      <c r="J242" s="18"/>
      <c r="K242" s="18"/>
      <c r="L242" s="19">
        <f t="shared" si="4"/>
        <v>224.31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38738.239999999998</v>
      </c>
      <c r="I244" s="18"/>
      <c r="J244" s="18"/>
      <c r="K244" s="18"/>
      <c r="L244" s="19">
        <f t="shared" si="4"/>
        <v>38738.239999999998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484525.9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484525.9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1425076.1099999999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1425076.1099999999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55520.73</v>
      </c>
      <c r="L260" s="19">
        <f>SUM(F260:K260)</f>
        <v>55520.73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1128.6300000000001</v>
      </c>
      <c r="L261" s="19">
        <f>SUM(F261:K261)</f>
        <v>1128.6300000000001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45000</v>
      </c>
      <c r="L266" s="19">
        <f t="shared" si="9"/>
        <v>45000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101649.36</v>
      </c>
      <c r="L270" s="41">
        <f t="shared" si="9"/>
        <v>101649.36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1425076.1099999999</v>
      </c>
      <c r="I271" s="42">
        <f t="shared" si="11"/>
        <v>0</v>
      </c>
      <c r="J271" s="42">
        <f t="shared" si="11"/>
        <v>0</v>
      </c>
      <c r="K271" s="42">
        <f t="shared" si="11"/>
        <v>101649.36</v>
      </c>
      <c r="L271" s="42">
        <f t="shared" si="11"/>
        <v>1526725.47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45000</v>
      </c>
      <c r="H397" s="18">
        <v>1704.34</v>
      </c>
      <c r="I397" s="18"/>
      <c r="J397" s="24" t="s">
        <v>288</v>
      </c>
      <c r="K397" s="24" t="s">
        <v>288</v>
      </c>
      <c r="L397" s="56">
        <f t="shared" si="26"/>
        <v>46704.34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45000</v>
      </c>
      <c r="H401" s="47">
        <f>SUM(H395:H400)</f>
        <v>1704.34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46704.34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45000</v>
      </c>
      <c r="H408" s="47">
        <f>H393+H401+H407</f>
        <v>1704.34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46704.34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>
        <v>1704.34</v>
      </c>
      <c r="L423" s="56">
        <f t="shared" si="29"/>
        <v>1704.34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1704.34</v>
      </c>
      <c r="L427" s="47">
        <f t="shared" si="30"/>
        <v>1704.34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1704.34</v>
      </c>
      <c r="L434" s="47">
        <f t="shared" si="32"/>
        <v>1704.34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>
        <f>45000+50000</f>
        <v>95000</v>
      </c>
      <c r="G441" s="18"/>
      <c r="H441" s="18"/>
      <c r="I441" s="56">
        <f t="shared" si="33"/>
        <v>95000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f>1704.34+531.62-1063.24</f>
        <v>1172.72</v>
      </c>
      <c r="G442" s="18"/>
      <c r="H442" s="18"/>
      <c r="I442" s="56">
        <f t="shared" si="33"/>
        <v>1172.72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96172.72</v>
      </c>
      <c r="G446" s="13">
        <f>SUM(G439:G445)</f>
        <v>0</v>
      </c>
      <c r="H446" s="13">
        <f>SUM(H439:H445)</f>
        <v>0</v>
      </c>
      <c r="I446" s="13">
        <f>SUM(I439:I445)</f>
        <v>96172.72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>
        <f>46704.34+49468.38</f>
        <v>96172.72</v>
      </c>
      <c r="G456" s="18"/>
      <c r="H456" s="18"/>
      <c r="I456" s="56">
        <f t="shared" si="34"/>
        <v>96172.72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96172.72</v>
      </c>
      <c r="G460" s="83">
        <f>SUM(G454:G459)</f>
        <v>0</v>
      </c>
      <c r="H460" s="83">
        <f>SUM(H454:H459)</f>
        <v>0</v>
      </c>
      <c r="I460" s="83">
        <f>SUM(I454:I459)</f>
        <v>96172.72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96172.72</v>
      </c>
      <c r="G461" s="42">
        <f>G452+G460</f>
        <v>0</v>
      </c>
      <c r="H461" s="42">
        <f>H452+H460</f>
        <v>0</v>
      </c>
      <c r="I461" s="42">
        <f>I452+I460</f>
        <v>96172.72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28346.19</v>
      </c>
      <c r="G465" s="18"/>
      <c r="H465" s="18"/>
      <c r="I465" s="18"/>
      <c r="J465" s="18">
        <v>51172.72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1627652.72</v>
      </c>
      <c r="G468" s="18"/>
      <c r="H468" s="18"/>
      <c r="I468" s="18"/>
      <c r="J468" s="18">
        <f>45000+1704.34</f>
        <v>46704.34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 t="s">
        <v>286</v>
      </c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1627652.72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46704.34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1526725.47</v>
      </c>
      <c r="G472" s="18"/>
      <c r="H472" s="18"/>
      <c r="I472" s="18"/>
      <c r="J472" s="18">
        <v>1704.34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1526725.47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1704.34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129273.43999999994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96172.72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/>
      <c r="G521" s="18"/>
      <c r="H521" s="18">
        <v>205205.34</v>
      </c>
      <c r="I521" s="18"/>
      <c r="J521" s="18"/>
      <c r="K521" s="18"/>
      <c r="L521" s="88">
        <f>SUM(F521:K521)</f>
        <v>205205.34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>
        <v>60354.51</v>
      </c>
      <c r="I522" s="18"/>
      <c r="J522" s="18"/>
      <c r="K522" s="18"/>
      <c r="L522" s="88">
        <f>SUM(F522:K522)</f>
        <v>60354.51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136803.57</v>
      </c>
      <c r="I523" s="18"/>
      <c r="J523" s="18"/>
      <c r="K523" s="18"/>
      <c r="L523" s="88">
        <f>SUM(F523:K523)</f>
        <v>136803.57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402363.42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402363.42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402363.42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402363.42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205205.34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205205.34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60354.51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60354.51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136803.57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136803.57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402363.42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402363.42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439106.62</v>
      </c>
      <c r="G575" s="18">
        <v>129149</v>
      </c>
      <c r="H575" s="18">
        <v>292737.77</v>
      </c>
      <c r="I575" s="87">
        <f>SUM(F575:H575)</f>
        <v>860993.39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205205.34</v>
      </c>
      <c r="G579" s="18">
        <v>60354.51</v>
      </c>
      <c r="H579" s="18">
        <v>136803.57</v>
      </c>
      <c r="I579" s="87">
        <f t="shared" si="47"/>
        <v>402363.42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58107.360000000001</v>
      </c>
      <c r="I591" s="18">
        <v>17090.400000000001</v>
      </c>
      <c r="J591" s="18">
        <v>38738.239999999998</v>
      </c>
      <c r="K591" s="104">
        <f t="shared" ref="K591:K597" si="48">SUM(H591:J591)</f>
        <v>113936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58107.360000000001</v>
      </c>
      <c r="I598" s="108">
        <f>SUM(I591:I597)</f>
        <v>17090.400000000001</v>
      </c>
      <c r="J598" s="108">
        <f>SUM(J591:J597)</f>
        <v>38738.239999999998</v>
      </c>
      <c r="K598" s="108">
        <f>SUM(K591:K597)</f>
        <v>113936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175812.06</v>
      </c>
      <c r="H617" s="109">
        <f>SUM(F52)</f>
        <v>175812.06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96172.72</v>
      </c>
      <c r="H621" s="109">
        <f>SUM(J52)</f>
        <v>96172.72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129273.44</v>
      </c>
      <c r="H622" s="109">
        <f>F476</f>
        <v>129273.43999999994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96172.72</v>
      </c>
      <c r="H626" s="109">
        <f>J476</f>
        <v>96172.72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1627652.72</v>
      </c>
      <c r="H627" s="104">
        <f>SUM(F468)</f>
        <v>1627652.72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46704.34</v>
      </c>
      <c r="H631" s="104">
        <f>SUM(J468)</f>
        <v>46704.34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1526725.47</v>
      </c>
      <c r="H632" s="104">
        <f>SUM(F472)</f>
        <v>1526725.47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46704.34</v>
      </c>
      <c r="H637" s="164">
        <f>SUM(J468)</f>
        <v>46704.34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1704.34</v>
      </c>
      <c r="H638" s="164">
        <f>SUM(J472)</f>
        <v>1704.34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96172.72</v>
      </c>
      <c r="H639" s="104">
        <f>SUM(F461)</f>
        <v>96172.72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96172.72</v>
      </c>
      <c r="H642" s="104">
        <f>SUM(I461)</f>
        <v>96172.72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1704.34</v>
      </c>
      <c r="H644" s="104">
        <f>H408</f>
        <v>1704.34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45000</v>
      </c>
      <c r="H645" s="104">
        <f>G408</f>
        <v>45000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46704.34</v>
      </c>
      <c r="H646" s="104">
        <f>L408</f>
        <v>46704.34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113936</v>
      </c>
      <c r="H647" s="104">
        <f>L208+L226+L244</f>
        <v>113936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58107.360000000001</v>
      </c>
      <c r="H649" s="104">
        <f>H598</f>
        <v>58107.360000000001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17090.400000000001</v>
      </c>
      <c r="H650" s="104">
        <f>I598</f>
        <v>17090.400000000001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38738.239999999998</v>
      </c>
      <c r="H651" s="104">
        <f>J598</f>
        <v>38738.239999999998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45000</v>
      </c>
      <c r="H655" s="104">
        <f>K266+K347</f>
        <v>45000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726788.80999999994</v>
      </c>
      <c r="G660" s="19">
        <f>(L229+L309+L359)</f>
        <v>213761.4</v>
      </c>
      <c r="H660" s="19">
        <f>(L247+L328+L360)</f>
        <v>484525.9</v>
      </c>
      <c r="I660" s="19">
        <f>SUM(F660:H660)</f>
        <v>1425076.1099999999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58107.360000000001</v>
      </c>
      <c r="G662" s="19">
        <f>(L226+L306)-(J226+J306)</f>
        <v>17090.400000000001</v>
      </c>
      <c r="H662" s="19">
        <f>(L244+L325)-(J244+J325)</f>
        <v>38738.239999999998</v>
      </c>
      <c r="I662" s="19">
        <f>SUM(F662:H662)</f>
        <v>113936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644311.96</v>
      </c>
      <c r="G663" s="199">
        <f>SUM(G575:G587)+SUM(I602:I604)+L612</f>
        <v>189503.51</v>
      </c>
      <c r="H663" s="199">
        <f>SUM(H575:H587)+SUM(J602:J604)+L613</f>
        <v>429541.34</v>
      </c>
      <c r="I663" s="19">
        <f>SUM(F663:H663)</f>
        <v>1263356.81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24369.489999999991</v>
      </c>
      <c r="G664" s="19">
        <f>G660-SUM(G661:G663)</f>
        <v>7167.4899999999907</v>
      </c>
      <c r="H664" s="19">
        <f>H660-SUM(H661:H663)</f>
        <v>16246.320000000007</v>
      </c>
      <c r="I664" s="19">
        <f>I660-SUM(I661:I663)</f>
        <v>47783.299999999814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-24369.49</v>
      </c>
      <c r="G669" s="18">
        <v>-7167.49</v>
      </c>
      <c r="H669" s="18">
        <v>-16246.32</v>
      </c>
      <c r="I669" s="19">
        <f>SUM(F669:H669)</f>
        <v>-47783.3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ColWidth="8.6640625" defaultRowHeight="11.25" x14ac:dyDescent="0.2"/>
  <cols>
    <col min="1" max="1" width="26.6640625" customWidth="1"/>
    <col min="2" max="2" width="33.66406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SULLIVAN SCHOOL DISTRICT SAU 96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778</v>
      </c>
      <c r="B10" s="240"/>
      <c r="C10" s="240"/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778</v>
      </c>
      <c r="B19" s="240"/>
      <c r="C19" s="240"/>
    </row>
    <row r="20" spans="1:3" x14ac:dyDescent="0.2">
      <c r="A20" t="s">
        <v>779</v>
      </c>
      <c r="B20" s="240"/>
      <c r="C20" s="240"/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K41" sqref="K41"/>
    </sheetView>
  </sheetViews>
  <sheetFormatPr defaultColWidth="8.6640625" defaultRowHeight="11.25" x14ac:dyDescent="0.2"/>
  <cols>
    <col min="1" max="1" width="10.6640625" customWidth="1"/>
    <col min="2" max="2" width="41.1640625" customWidth="1"/>
    <col min="3" max="3" width="13.5" bestFit="1" customWidth="1"/>
    <col min="4" max="5" width="17.6640625" customWidth="1"/>
    <col min="6" max="6" width="22.5" bestFit="1" customWidth="1"/>
    <col min="7" max="8" width="17.66406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SULLIVAN SCHOOL DISTRICT SAU 96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1263356.81</v>
      </c>
      <c r="D5" s="20">
        <f>SUM('DOE25'!L197:L200)+SUM('DOE25'!L215:L218)+SUM('DOE25'!L233:L236)-F5-G5</f>
        <v>1263356.81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47123.56</v>
      </c>
      <c r="D8" s="243"/>
      <c r="E8" s="20">
        <f>'DOE25'!L204+'DOE25'!L222+'DOE25'!L240-F8-G8-D9-D11</f>
        <v>47123.56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817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659.74</v>
      </c>
      <c r="D13" s="243"/>
      <c r="E13" s="20">
        <f>'DOE25'!L206+'DOE25'!L224+'DOE25'!L242-F13-G13</f>
        <v>659.74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113936</v>
      </c>
      <c r="D15" s="20">
        <f>'DOE25'!L208+'DOE25'!L226+'DOE25'!L244-F15-G15</f>
        <v>113936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56649.36</v>
      </c>
      <c r="D25" s="243"/>
      <c r="E25" s="243"/>
      <c r="F25" s="258"/>
      <c r="G25" s="256"/>
      <c r="H25" s="257">
        <f>'DOE25'!L260+'DOE25'!L261+'DOE25'!L341+'DOE25'!L342</f>
        <v>56649.36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1377292.81</v>
      </c>
      <c r="E33" s="246">
        <f>SUM(E5:E31)</f>
        <v>47783.299999999996</v>
      </c>
      <c r="F33" s="246">
        <f>SUM(F5:F31)</f>
        <v>0</v>
      </c>
      <c r="G33" s="246">
        <f>SUM(G5:G31)</f>
        <v>0</v>
      </c>
      <c r="H33" s="246">
        <f>SUM(H5:H31)</f>
        <v>56649.36</v>
      </c>
    </row>
    <row r="35" spans="2:8" ht="12" thickBot="1" x14ac:dyDescent="0.25">
      <c r="B35" s="253" t="s">
        <v>846</v>
      </c>
      <c r="D35" s="254">
        <f>E33</f>
        <v>47783.299999999996</v>
      </c>
      <c r="E35" s="249"/>
    </row>
    <row r="36" spans="2:8" ht="12" thickTop="1" x14ac:dyDescent="0.2">
      <c r="B36" t="s">
        <v>814</v>
      </c>
      <c r="D36" s="20">
        <f>D33</f>
        <v>1377292.81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N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zoomScalePageLayoutView="80" workbookViewId="0">
      <pane ySplit="2" topLeftCell="A3" activePane="bottomLeft" state="frozen"/>
      <selection activeCell="F46" sqref="F46"/>
      <selection pane="bottomLeft" activeCell="A80" sqref="A80"/>
    </sheetView>
  </sheetViews>
  <sheetFormatPr defaultColWidth="8.6640625" defaultRowHeight="11.25" x14ac:dyDescent="0.2"/>
  <cols>
    <col min="1" max="1" width="52.6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SULLIVAN SCHOOL DISTRICT SAU 96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175812.06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95000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1172.72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175812.06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96172.72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46538.62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46538.62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96172.72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104273.44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129273.44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96172.72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175812.06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96172.72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877093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22588.95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1704.34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0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22588.95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1704.34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899681.95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1704.34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593622.76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117525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711147.76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711147.76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16823.009999999998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16823.009999999998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45000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45000</v>
      </c>
    </row>
    <row r="104" spans="1:7" ht="12.75" thickTop="1" thickBot="1" x14ac:dyDescent="0.25">
      <c r="A104" s="33" t="s">
        <v>764</v>
      </c>
      <c r="C104" s="86">
        <f>C63+C81+C91+C103</f>
        <v>1627652.72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46704.34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860993.39</v>
      </c>
      <c r="D109" s="24" t="s">
        <v>288</v>
      </c>
      <c r="E109" s="95">
        <f>('DOE25'!L276)+('DOE25'!L295)+('DOE25'!L314)</f>
        <v>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402363.42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1263356.81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47123.56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659.74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113936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0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161719.29999999999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55520.73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1128.6300000000001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1704.34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46704.34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-1704.3399999999965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101649.36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1704.34</v>
      </c>
    </row>
    <row r="145" spans="1:9" ht="12.75" thickTop="1" thickBot="1" x14ac:dyDescent="0.25">
      <c r="A145" s="33" t="s">
        <v>244</v>
      </c>
      <c r="C145" s="86">
        <f>(C115+C128+C144)</f>
        <v>1526725.4700000002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1704.34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ColWidth="8.6640625" defaultRowHeight="11.25" x14ac:dyDescent="0.2"/>
  <cols>
    <col min="1" max="1" width="14.1640625" customWidth="1"/>
    <col min="2" max="2" width="49" bestFit="1" customWidth="1"/>
    <col min="3" max="3" width="12.1640625" bestFit="1" customWidth="1"/>
    <col min="4" max="4" width="10.16406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SULLIVAN SCHOOL DISTRICT SAU 96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860993</v>
      </c>
      <c r="D10" s="182">
        <f>ROUND((C10/$C$28)*100,1)</f>
        <v>60.4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402363</v>
      </c>
      <c r="D11" s="182">
        <f>ROUND((C11/$C$28)*100,1)</f>
        <v>28.2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47124</v>
      </c>
      <c r="D17" s="182">
        <f t="shared" si="0"/>
        <v>3.3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660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113936</v>
      </c>
      <c r="D21" s="182">
        <f t="shared" si="0"/>
        <v>8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1129</v>
      </c>
      <c r="D25" s="182">
        <f t="shared" si="0"/>
        <v>0.1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722</v>
      </c>
      <c r="C28" s="180">
        <f>SUM(C10:C27)</f>
        <v>1426205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1426205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55521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877093</v>
      </c>
      <c r="D35" s="182">
        <f t="shared" ref="D35:D40" si="1">ROUND((C35/$C$41)*100,1)</f>
        <v>53.8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24293.289999999921</v>
      </c>
      <c r="D36" s="182">
        <f t="shared" si="1"/>
        <v>1.5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711148</v>
      </c>
      <c r="D37" s="182">
        <f t="shared" si="1"/>
        <v>43.6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16823</v>
      </c>
      <c r="D39" s="182">
        <f t="shared" si="1"/>
        <v>1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1629357.29</v>
      </c>
      <c r="D41" s="184">
        <f>SUM(D35:D40)</f>
        <v>99.9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ColWidth="8.6640625" defaultRowHeight="11.25" x14ac:dyDescent="0.2"/>
  <cols>
    <col min="1" max="1" width="10.16406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SULLIVAN SCHOOL DISTRICT SAU 96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640625"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2017-08-30T12:04:35Z</cp:lastPrinted>
  <dcterms:created xsi:type="dcterms:W3CDTF">1997-12-04T19:04:30Z</dcterms:created>
  <dcterms:modified xsi:type="dcterms:W3CDTF">2017-11-29T18:06:34Z</dcterms:modified>
</cp:coreProperties>
</file>