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5040" yWindow="465" windowWidth="2758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0" i="1" l="1"/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C63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/>
  <c r="G32" i="1"/>
  <c r="H32" i="1"/>
  <c r="I32" i="1"/>
  <c r="H617" i="1"/>
  <c r="G52" i="1"/>
  <c r="H618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/>
  <c r="G650" i="1"/>
  <c r="G651" i="1"/>
  <c r="G652" i="1"/>
  <c r="H652" i="1"/>
  <c r="G653" i="1"/>
  <c r="H653" i="1"/>
  <c r="G654" i="1"/>
  <c r="H654" i="1"/>
  <c r="H655" i="1"/>
  <c r="F192" i="1"/>
  <c r="L256" i="1"/>
  <c r="L257" i="1"/>
  <c r="L271" i="1"/>
  <c r="G632" i="1"/>
  <c r="K257" i="1"/>
  <c r="K271" i="1"/>
  <c r="I257" i="1"/>
  <c r="I271" i="1"/>
  <c r="G257" i="1"/>
  <c r="G271" i="1"/>
  <c r="G164" i="2"/>
  <c r="C18" i="2"/>
  <c r="C26" i="10"/>
  <c r="L328" i="1"/>
  <c r="H660" i="1"/>
  <c r="H664" i="1"/>
  <c r="L351" i="1"/>
  <c r="I662" i="1"/>
  <c r="L290" i="1"/>
  <c r="F660" i="1"/>
  <c r="A31" i="12"/>
  <c r="C70" i="2"/>
  <c r="C81" i="2" s="1"/>
  <c r="C104" i="2" s="1"/>
  <c r="A40" i="12"/>
  <c r="D12" i="13"/>
  <c r="C12" i="13"/>
  <c r="D62" i="2"/>
  <c r="D63" i="2"/>
  <c r="D18" i="13"/>
  <c r="C18" i="13"/>
  <c r="D15" i="13"/>
  <c r="C15" i="13"/>
  <c r="D7" i="13"/>
  <c r="C7" i="13"/>
  <c r="D18" i="2"/>
  <c r="D17" i="13"/>
  <c r="C17" i="13"/>
  <c r="D6" i="13"/>
  <c r="C6" i="13"/>
  <c r="E8" i="13"/>
  <c r="C8" i="13"/>
  <c r="C91" i="2"/>
  <c r="F78" i="2"/>
  <c r="F81" i="2"/>
  <c r="D31" i="2"/>
  <c r="C128" i="2"/>
  <c r="C78" i="2"/>
  <c r="D50" i="2"/>
  <c r="G157" i="2"/>
  <c r="F18" i="2"/>
  <c r="G161" i="2"/>
  <c r="G156" i="2"/>
  <c r="E115" i="2"/>
  <c r="E103" i="2"/>
  <c r="D91" i="2"/>
  <c r="E62" i="2"/>
  <c r="E63" i="2"/>
  <c r="E31" i="2"/>
  <c r="G62" i="2"/>
  <c r="D29" i="13"/>
  <c r="C29" i="13"/>
  <c r="D19" i="13"/>
  <c r="C19" i="13"/>
  <c r="D14" i="13"/>
  <c r="C14" i="13"/>
  <c r="E13" i="13"/>
  <c r="C13" i="13"/>
  <c r="J617" i="1"/>
  <c r="E78" i="2"/>
  <c r="E81" i="2"/>
  <c r="L427" i="1"/>
  <c r="J257" i="1"/>
  <c r="J271" i="1"/>
  <c r="H112" i="1"/>
  <c r="F112" i="1"/>
  <c r="J641" i="1"/>
  <c r="J639" i="1"/>
  <c r="K605" i="1"/>
  <c r="G648" i="1"/>
  <c r="J571" i="1"/>
  <c r="K571" i="1"/>
  <c r="L433" i="1"/>
  <c r="L419" i="1"/>
  <c r="D81" i="2"/>
  <c r="I169" i="1"/>
  <c r="H169" i="1"/>
  <c r="G552" i="1"/>
  <c r="J644" i="1"/>
  <c r="J643" i="1"/>
  <c r="J476" i="1"/>
  <c r="H626" i="1"/>
  <c r="H476" i="1"/>
  <c r="H624" i="1"/>
  <c r="J624" i="1"/>
  <c r="F476" i="1"/>
  <c r="H622" i="1"/>
  <c r="J622" i="1"/>
  <c r="I476" i="1"/>
  <c r="H625" i="1"/>
  <c r="J625" i="1"/>
  <c r="G476" i="1"/>
  <c r="H623" i="1"/>
  <c r="J623" i="1"/>
  <c r="G338" i="1"/>
  <c r="G352" i="1"/>
  <c r="F169" i="1"/>
  <c r="J140" i="1"/>
  <c r="F571" i="1"/>
  <c r="H257" i="1"/>
  <c r="H271" i="1"/>
  <c r="F664" i="1"/>
  <c r="F672" i="1"/>
  <c r="C4" i="10"/>
  <c r="I552" i="1"/>
  <c r="K549" i="1"/>
  <c r="K550" i="1"/>
  <c r="G22" i="2"/>
  <c r="K598" i="1"/>
  <c r="G647" i="1"/>
  <c r="J647" i="1"/>
  <c r="K545" i="1"/>
  <c r="J552" i="1"/>
  <c r="H552" i="1"/>
  <c r="C29" i="10"/>
  <c r="I661" i="1"/>
  <c r="H140" i="1"/>
  <c r="L401" i="1"/>
  <c r="C139" i="2"/>
  <c r="L393" i="1"/>
  <c r="A13" i="12"/>
  <c r="F22" i="13"/>
  <c r="H25" i="13"/>
  <c r="C25" i="13"/>
  <c r="J651" i="1"/>
  <c r="J640" i="1"/>
  <c r="J634" i="1"/>
  <c r="H571" i="1"/>
  <c r="L560" i="1"/>
  <c r="J545" i="1"/>
  <c r="H338" i="1"/>
  <c r="H352" i="1"/>
  <c r="F338" i="1"/>
  <c r="F352" i="1"/>
  <c r="G192" i="1"/>
  <c r="H192" i="1"/>
  <c r="E128" i="2"/>
  <c r="F552" i="1"/>
  <c r="C35" i="10"/>
  <c r="L309" i="1"/>
  <c r="D5" i="13"/>
  <c r="C5" i="13"/>
  <c r="E16" i="13"/>
  <c r="E33" i="13"/>
  <c r="D35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/>
  <c r="C22" i="13"/>
  <c r="C138" i="2"/>
  <c r="C16" i="13"/>
  <c r="H33" i="13"/>
  <c r="F667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E145" i="2"/>
  <c r="L338" i="1"/>
  <c r="L352" i="1"/>
  <c r="G633" i="1"/>
  <c r="J633" i="1"/>
  <c r="C24" i="10"/>
  <c r="G660" i="1"/>
  <c r="G664" i="1"/>
  <c r="G31" i="13"/>
  <c r="G33" i="13"/>
  <c r="I338" i="1"/>
  <c r="I352" i="1"/>
  <c r="J650" i="1"/>
  <c r="L407" i="1"/>
  <c r="C140" i="2"/>
  <c r="C141" i="2"/>
  <c r="C144" i="2"/>
  <c r="C145" i="2"/>
  <c r="L571" i="1"/>
  <c r="J632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H667" i="1"/>
  <c r="H672" i="1"/>
  <c r="C6" i="10"/>
  <c r="F31" i="13"/>
  <c r="I660" i="1"/>
  <c r="J193" i="1"/>
  <c r="G646" i="1"/>
  <c r="F104" i="2"/>
  <c r="H193" i="1"/>
  <c r="G629" i="1"/>
  <c r="J629" i="1"/>
  <c r="G169" i="1"/>
  <c r="C39" i="10"/>
  <c r="G140" i="1"/>
  <c r="F140" i="1"/>
  <c r="F193" i="1" s="1"/>
  <c r="G627" i="1" s="1"/>
  <c r="C36" i="10"/>
  <c r="G63" i="2"/>
  <c r="G104" i="2"/>
  <c r="J618" i="1"/>
  <c r="G667" i="1"/>
  <c r="G672" i="1"/>
  <c r="C5" i="10"/>
  <c r="G42" i="2"/>
  <c r="J51" i="1"/>
  <c r="G16" i="2"/>
  <c r="J19" i="1"/>
  <c r="G621" i="1"/>
  <c r="F33" i="13"/>
  <c r="D31" i="13"/>
  <c r="C31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H646" i="1"/>
  <c r="G50" i="2"/>
  <c r="G51" i="2"/>
  <c r="H648" i="1"/>
  <c r="J648" i="1"/>
  <c r="J652" i="1"/>
  <c r="J642" i="1"/>
  <c r="G571" i="1"/>
  <c r="I434" i="1"/>
  <c r="G434" i="1"/>
  <c r="E104" i="2"/>
  <c r="I663" i="1"/>
  <c r="C27" i="10"/>
  <c r="C28" i="10"/>
  <c r="G635" i="1"/>
  <c r="J635" i="1"/>
  <c r="C51" i="2"/>
  <c r="G631" i="1"/>
  <c r="J631" i="1"/>
  <c r="I664" i="1"/>
  <c r="I672" i="1"/>
  <c r="C7" i="10"/>
  <c r="D33" i="13"/>
  <c r="D36" i="13"/>
  <c r="J646" i="1"/>
  <c r="G193" i="1"/>
  <c r="G628" i="1"/>
  <c r="J628" i="1"/>
  <c r="G626" i="1"/>
  <c r="J626" i="1"/>
  <c r="J52" i="1"/>
  <c r="H621" i="1"/>
  <c r="J621" i="1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/>
  <c r="D28" i="10"/>
  <c r="C38" i="10" l="1"/>
  <c r="C41" i="10" s="1"/>
  <c r="H656" i="1"/>
  <c r="J627" i="1"/>
  <c r="D36" i="10" l="1"/>
  <c r="D35" i="10"/>
  <c r="D40" i="10"/>
  <c r="D39" i="10"/>
  <c r="D37" i="10"/>
  <c r="D3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<sst xmlns="http://schemas.openxmlformats.org/spreadsheetml/2006/main" count="3955" uniqueCount="913">
  <si>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</si>
  <si>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</si>
  <si>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</si>
  <si>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</si>
  <si>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</si>
  <si>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</si>
  <si>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</si>
  <si>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</si>
  <si>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</si>
  <si>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</si>
  <si>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</si>
  <si>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</si>
  <si>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</si>
  <si>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</si>
  <si>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</si>
  <si>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</si>
  <si>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</si>
  <si>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</si>
  <si>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</si>
  <si>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</si>
  <si>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</si>
  <si>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</si>
  <si>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</si>
  <si>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</si>
  <si>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</si>
  <si>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</si>
  <si>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</si>
  <si>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</si>
  <si>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</si>
  <si>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</si>
  <si>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</si>
  <si>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</si>
  <si>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</si>
  <si>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</si>
  <si>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</si>
  <si>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</si>
  <si>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</si>
  <si>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</si>
  <si>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</si>
  <si>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</si>
  <si>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</si>
  <si>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</si>
  <si>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</si>
  <si>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</si>
  <si>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</si>
  <si>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</si>
  <si>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</si>
  <si>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</si>
  <si>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</si>
  <si>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</si>
  <si>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</si>
  <si>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</si>
  <si>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</si>
  <si>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</si>
  <si>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</si>
  <si>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</si>
  <si>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</si>
  <si>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</si>
  <si>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</si>
  <si>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</si>
  <si>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</si>
  <si>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</si>
  <si>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</si>
  <si>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</si>
  <si>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</si>
  <si>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</si>
  <si>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</si>
  <si>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</si>
  <si>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</si>
  <si>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</si>
  <si>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</si>
  <si>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</si>
  <si>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</si>
  <si>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</si>
  <si>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</si>
  <si>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</si>
  <si>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</si>
  <si>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</si>
  <si>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</si>
  <si>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</si>
  <si>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</si>
  <si>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</si>
  <si>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</si>
  <si>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</si>
  <si>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</si>
  <si>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</si>
  <si>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</si>
  <si>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</si>
  <si>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</si>
  <si>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</si>
  <si>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</si>
  <si>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</si>
  <si>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</si>
  <si>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</si>
  <si>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</si>
  <si>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</si>
  <si>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</si>
  <si>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</si>
  <si>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</si>
  <si>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</si>
  <si>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</si>
  <si>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</si>
  <si>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</si>
  <si>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</si>
  <si>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</si>
  <si>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</si>
  <si>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</si>
  <si>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</si>
  <si>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</si>
  <si>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</si>
  <si>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</si>
  <si>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</si>
  <si>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</si>
  <si>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</si>
  <si>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</si>
  <si>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</si>
  <si>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</si>
  <si>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</si>
  <si>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</si>
  <si>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</si>
  <si>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</si>
  <si>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</si>
  <si>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</si>
  <si>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</si>
  <si>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</si>
  <si>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</si>
  <si>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</si>
  <si>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</si>
  <si>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</si>
  <si>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</si>
  <si>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</si>
  <si>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</si>
  <si>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</si>
  <si>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</si>
  <si>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</si>
  <si>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</si>
  <si>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</si>
  <si>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</si>
  <si>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</si>
  <si>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</si>
  <si>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</si>
  <si>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</si>
  <si>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</si>
  <si>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</si>
  <si>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</si>
  <si>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</si>
  <si>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</si>
  <si>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</si>
  <si>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</si>
  <si>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</si>
  <si>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</si>
  <si>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</si>
  <si>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</si>
  <si>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</si>
  <si>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</si>
  <si>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</si>
  <si>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</si>
  <si>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</si>
  <si>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</si>
  <si>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</si>
  <si>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</si>
  <si>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</si>
  <si>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</si>
  <si>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</si>
  <si>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</si>
  <si>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</si>
  <si>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</si>
  <si>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</si>
  <si>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</si>
  <si>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</si>
  <si>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</si>
  <si>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</si>
  <si>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</si>
  <si>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</si>
  <si>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</si>
  <si>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</si>
  <si>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</si>
  <si>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</si>
  <si>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</si>
  <si>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</si>
  <si>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</si>
  <si>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</si>
  <si>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</si>
  <si>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</si>
  <si>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</si>
  <si>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</si>
  <si>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</si>
  <si>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</si>
  <si>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</si>
  <si>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</si>
  <si>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</si>
  <si>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</si>
  <si>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</si>
  <si>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</si>
  <si>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</si>
  <si>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</si>
  <si>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</si>
  <si>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</si>
  <si>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</si>
  <si>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</si>
  <si>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</si>
  <si>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</si>
  <si>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</si>
  <si>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</si>
  <si>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</si>
  <si>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</si>
  <si>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</si>
  <si>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</si>
  <si>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</si>
  <si>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</si>
  <si>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</si>
  <si>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</si>
  <si>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</si>
  <si>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</si>
  <si>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</si>
  <si>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</si>
  <si>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</si>
  <si>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</si>
  <si>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</si>
  <si>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</si>
  <si>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</si>
  <si>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</si>
  <si>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</si>
  <si>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</si>
  <si>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</si>
  <si>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</si>
  <si>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</si>
  <si>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</si>
  <si>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</si>
  <si>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</si>
  <si>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</si>
  <si>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</si>
  <si>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</si>
  <si>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</si>
  <si>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</si>
  <si>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</si>
  <si>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</si>
  <si>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</si>
  <si>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</si>
  <si>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</si>
  <si>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</si>
  <si>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</si>
  <si>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</si>
  <si>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</si>
  <si>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</si>
  <si>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</si>
  <si>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</si>
  <si>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</si>
  <si>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</si>
  <si>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</si>
  <si>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</si>
  <si>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</si>
  <si>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</si>
  <si>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</si>
  <si>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</si>
  <si>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</si>
  <si>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</si>
  <si>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</si>
  <si>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</si>
  <si>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</si>
  <si>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</si>
  <si>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</si>
  <si>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</si>
  <si>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</si>
  <si>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</si>
  <si>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</si>
  <si>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</si>
  <si>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</si>
  <si>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</si>
  <si>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</si>
  <si>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</si>
  <si>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</si>
  <si>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</si>
  <si>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</si>
  <si>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</si>
  <si>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</si>
  <si>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</si>
  <si>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</si>
  <si>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</si>
  <si>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</si>
  <si>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</si>
  <si>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</si>
  <si>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</si>
  <si>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</si>
  <si>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</si>
  <si>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</si>
  <si>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</si>
  <si>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</si>
  <si>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</si>
  <si>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</si>
  <si>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</si>
  <si>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</si>
  <si>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</si>
  <si>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</si>
  <si>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</si>
  <si>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</si>
  <si>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</si>
  <si>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</si>
  <si>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</si>
  <si>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</si>
  <si>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</si>
  <si>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</si>
  <si>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</si>
  <si>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</si>
  <si>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</si>
  <si>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</si>
  <si>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</si>
  <si>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</si>
  <si>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</si>
  <si>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</si>
  <si>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</si>
  <si>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</si>
  <si>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</si>
  <si>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</si>
  <si>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</si>
  <si>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</si>
  <si>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</si>
  <si>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</si>
  <si>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</si>
  <si>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</si>
  <si>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</si>
  <si>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</si>
  <si>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</si>
  <si>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</si>
  <si>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</si>
  <si>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</si>
  <si>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</si>
  <si>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</si>
  <si>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</si>
  <si>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</si>
  <si>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</si>
  <si>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</si>
  <si>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</si>
  <si>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</si>
  <si>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</si>
  <si>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</si>
  <si>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</si>
  <si>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</si>
  <si>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</si>
  <si>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</si>
  <si>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</si>
  <si>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</si>
  <si>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</si>
  <si>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</si>
  <si>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</si>
  <si>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</si>
  <si>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</si>
  <si>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</si>
  <si>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</si>
  <si>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</si>
  <si>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</si>
  <si>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</si>
  <si>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</si>
  <si>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</si>
  <si>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</si>
  <si>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</si>
  <si>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</si>
  <si>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</si>
  <si>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</si>
  <si>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</si>
  <si>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</si>
  <si>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</si>
  <si>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</si>
  <si>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</si>
  <si>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</si>
  <si>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</si>
  <si>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</si>
  <si>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</si>
  <si>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</si>
  <si>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</si>
  <si>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</si>
  <si>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</si>
  <si>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</si>
  <si>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</si>
  <si>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</si>
  <si>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</si>
  <si>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</si>
  <si>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</si>
  <si>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</si>
  <si>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</si>
  <si>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</si>
  <si>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</si>
  <si>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</si>
  <si>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</si>
  <si>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</si>
  <si>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</si>
  <si>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</si>
  <si>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</si>
  <si>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</si>
  <si>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</si>
  <si>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</si>
  <si>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</si>
  <si>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</si>
  <si>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</si>
  <si>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</si>
  <si>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</si>
  <si>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</si>
  <si>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</si>
  <si>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</si>
  <si>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</si>
  <si>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</si>
  <si>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</si>
  <si>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</si>
  <si>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</si>
  <si>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</si>
  <si>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</si>
  <si>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</si>
  <si>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</si>
  <si>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</si>
  <si>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</si>
  <si>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</si>
  <si>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</si>
  <si>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</si>
  <si>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</si>
  <si>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</si>
  <si>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</si>
  <si>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</si>
  <si>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</si>
  <si>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</si>
  <si>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</si>
  <si>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</si>
  <si>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</si>
  <si>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</si>
  <si>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</si>
  <si>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</si>
  <si>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</si>
  <si>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</si>
  <si>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</si>
  <si>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</si>
  <si>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</si>
  <si>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</si>
  <si>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</si>
  <si>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</si>
  <si>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</si>
  <si>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</si>
  <si>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</si>
  <si>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</si>
  <si>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</si>
  <si>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</si>
  <si>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</si>
  <si>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</si>
  <si>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</si>
  <si>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</si>
  <si>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</si>
  <si>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</si>
  <si>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</si>
  <si>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</si>
  <si>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</si>
  <si>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</si>
  <si>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</si>
  <si>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</si>
  <si>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</si>
  <si>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</si>
  <si>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</si>
  <si>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</si>
  <si>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</si>
  <si>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</si>
  <si>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</si>
  <si>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</si>
  <si>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</si>
  <si>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</si>
  <si>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</si>
  <si>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</si>
  <si>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</si>
  <si>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</si>
  <si>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</si>
  <si>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</si>
  <si>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</si>
  <si>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</si>
  <si>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</si>
  <si>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</si>
  <si>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</si>
  <si>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</si>
  <si>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</si>
  <si>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</si>
  <si>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</si>
  <si>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</si>
  <si>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</si>
  <si>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</si>
  <si>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</si>
  <si>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</si>
  <si>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</si>
  <si>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</si>
  <si>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</si>
  <si>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</si>
  <si>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</si>
  <si>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</si>
  <si>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</si>
  <si>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</si>
  <si>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</si>
  <si>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</si>
  <si>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</si>
  <si>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</si>
  <si>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</si>
  <si>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</si>
  <si>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</si>
  <si>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</si>
  <si>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</si>
  <si>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</si>
  <si>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</si>
  <si>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</si>
  <si>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</si>
  <si>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</si>
  <si>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</si>
  <si>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</si>
  <si>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</si>
  <si>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</si>
  <si>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</si>
  <si>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</si>
  <si>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</si>
  <si>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</si>
  <si>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</si>
  <si>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</si>
  <si>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</si>
  <si>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</si>
  <si>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</si>
  <si>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</si>
  <si>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</si>
  <si>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</si>
  <si>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</si>
  <si>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</si>
  <si>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</si>
  <si>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</si>
  <si>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</si>
  <si>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</si>
  <si>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</si>
  <si>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</si>
  <si>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</si>
  <si>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</si>
  <si>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</si>
  <si>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</si>
  <si>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</si>
  <si>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</si>
  <si>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</si>
  <si>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</si>
  <si>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</si>
  <si>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</si>
  <si>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</si>
  <si>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</si>
  <si>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</si>
  <si>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</si>
  <si>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</si>
  <si>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</si>
  <si>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</si>
  <si>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</si>
  <si>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</si>
  <si>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</si>
  <si>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</si>
  <si>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</si>
  <si>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</si>
  <si>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</si>
  <si>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</si>
  <si>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</si>
  <si>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</si>
  <si>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</si>
  <si>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</si>
  <si>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</si>
  <si>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</si>
  <si>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</si>
  <si>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</si>
  <si>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</si>
  <si>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</si>
  <si>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</si>
  <si>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</si>
  <si>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</si>
  <si>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</si>
  <si>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</si>
  <si>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</si>
  <si>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</si>
  <si>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</si>
  <si>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</si>
  <si>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</si>
  <si>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</si>
  <si>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</si>
  <si>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</si>
  <si>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</si>
  <si>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</si>
  <si>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</si>
  <si>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</si>
  <si>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</si>
  <si>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</si>
  <si>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</si>
  <si>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</si>
  <si>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</si>
  <si>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</si>
  <si>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</si>
  <si>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</si>
  <si>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</si>
  <si>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</si>
  <si>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</si>
  <si>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</si>
  <si>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</si>
  <si>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</si>
  <si>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</si>
  <si>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</si>
  <si>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</si>
  <si>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</si>
  <si>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</si>
  <si>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</si>
  <si>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</si>
  <si>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</si>
  <si>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</si>
  <si>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</si>
  <si>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</si>
  <si>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</si>
  <si>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</si>
  <si>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</si>
  <si>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</si>
  <si>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</si>
  <si>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</si>
  <si>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</si>
  <si>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</si>
  <si>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</si>
  <si>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</si>
  <si>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</si>
  <si>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</si>
  <si>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</si>
  <si>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</si>
  <si>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</si>
  <si>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</si>
  <si>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</si>
  <si>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</si>
  <si>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</si>
  <si>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</si>
  <si>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</si>
  <si>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</si>
  <si>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</si>
  <si>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</si>
  <si>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</si>
  <si>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</si>
  <si>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</si>
  <si>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</si>
  <si>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</si>
  <si>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</si>
  <si>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</si>
  <si>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</si>
  <si>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</si>
  <si>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</si>
  <si>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</si>
  <si>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</si>
  <si>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</si>
  <si>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</si>
  <si>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</si>
  <si>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</si>
  <si>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</si>
  <si>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</si>
  <si>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</si>
  <si>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</si>
  <si>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</si>
  <si>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</si>
  <si>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</si>
  <si>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</si>
  <si>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</si>
  <si>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</si>
  <si>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</si>
  <si>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</si>
  <si>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</si>
  <si>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</si>
  <si>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</si>
  <si>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</si>
  <si>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</si>
  <si>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</si>
  <si>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</si>
  <si>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</si>
  <si>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</si>
  <si>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</si>
  <si>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</si>
  <si>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</si>
  <si>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</si>
  <si>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</si>
  <si>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</si>
  <si>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</si>
  <si>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</si>
  <si>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</si>
  <si>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</si>
  <si>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</si>
  <si>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</si>
  <si>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</si>
  <si>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</si>
  <si>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</si>
  <si>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</si>
  <si>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</si>
  <si>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</si>
  <si>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</si>
  <si>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</si>
  <si>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</si>
  <si>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</si>
  <si>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</si>
  <si>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</si>
  <si>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</si>
  <si>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</si>
  <si>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</si>
  <si>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</si>
  <si>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</si>
  <si>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</si>
  <si>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</si>
  <si>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</si>
  <si>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</si>
  <si>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</si>
  <si>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</si>
  <si>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</si>
  <si>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</si>
  <si>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</si>
  <si>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</si>
  <si>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</si>
  <si>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</si>
  <si>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</si>
  <si>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</si>
  <si>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</si>
  <si>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</si>
  <si>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</si>
  <si>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</si>
  <si>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</si>
  <si>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</si>
  <si>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</si>
  <si>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</si>
  <si>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</si>
  <si>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</si>
  <si>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</si>
  <si>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</si>
  <si>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</si>
  <si>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</si>
  <si>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</si>
  <si>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</si>
  <si>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</si>
  <si>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</si>
  <si>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</si>
  <si>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</si>
  <si>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</si>
  <si>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</si>
  <si>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</si>
  <si>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</si>
  <si>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</si>
  <si>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</si>
  <si>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</si>
  <si>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</si>
  <si>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</si>
  <si>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</si>
  <si>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</si>
  <si>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</si>
  <si>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</si>
  <si>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</si>
  <si>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</si>
  <si>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</si>
  <si>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</si>
  <si>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</si>
  <si>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</si>
  <si>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</si>
  <si>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</si>
  <si>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</si>
  <si>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</si>
  <si>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</si>
  <si>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</si>
  <si>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</si>
  <si>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</si>
  <si>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</si>
  <si>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</si>
  <si>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</si>
  <si>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</si>
  <si>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</si>
  <si>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</si>
  <si>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</si>
  <si>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</si>
  <si>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</si>
  <si>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</si>
  <si>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</si>
  <si>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</si>
  <si>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</si>
  <si>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</si>
  <si>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</si>
  <si>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</si>
  <si>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</si>
  <si>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</si>
  <si>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</si>
  <si>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</si>
  <si>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</si>
  <si>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</si>
  <si>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</si>
  <si>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</si>
  <si>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</si>
  <si>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</si>
  <si>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</si>
  <si>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</si>
  <si>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</si>
  <si>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</si>
  <si>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</si>
  <si>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</si>
  <si>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</si>
  <si>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</si>
  <si>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</si>
  <si>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</si>
  <si>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</si>
  <si>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</si>
  <si>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</si>
  <si>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</si>
  <si>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</si>
  <si>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</si>
  <si>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</si>
  <si>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</si>
  <si>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</si>
  <si>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</si>
  <si>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</si>
  <si>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</si>
  <si>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</si>
  <si>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</si>
  <si>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</si>
  <si>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</si>
  <si>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</si>
  <si>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</si>
  <si>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</si>
  <si>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</si>
  <si>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</si>
  <si>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</si>
  <si>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</si>
  <si>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</si>
  <si>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</si>
  <si>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</si>
  <si>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</si>
  <si>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</si>
  <si>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</si>
  <si>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</si>
  <si>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</si>
  <si>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</si>
  <si>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</si>
  <si>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</si>
  <si>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</si>
  <si>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</si>
  <si>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</si>
  <si>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</si>
  <si>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</si>
  <si>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</si>
  <si>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</si>
  <si>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</si>
  <si>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</si>
  <si>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</si>
  <si>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</si>
  <si>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</si>
  <si>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</si>
  <si>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</si>
  <si>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</si>
  <si>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</si>
  <si>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</si>
  <si>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</si>
  <si>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</si>
  <si>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</si>
  <si>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</si>
  <si>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</si>
  <si>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</si>
  <si>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</si>
  <si>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</si>
  <si>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</si>
  <si>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</si>
  <si>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</si>
  <si>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</si>
  <si>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</si>
  <si>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</si>
  <si>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</si>
  <si>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</si>
  <si>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</si>
  <si>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</si>
  <si>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</si>
  <si>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</si>
  <si>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</si>
  <si>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</si>
  <si>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</si>
  <si>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</si>
  <si>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</si>
  <si>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</si>
  <si>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</si>
  <si>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</si>
  <si>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</si>
  <si>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</si>
  <si>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</si>
  <si>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</si>
  <si>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</si>
  <si>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</si>
  <si>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</si>
  <si>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</si>
  <si>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</si>
  <si>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</si>
  <si>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</si>
  <si>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</si>
  <si>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</si>
  <si>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</si>
  <si>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</si>
  <si>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</si>
  <si>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</si>
  <si>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</si>
  <si>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</si>
  <si>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</si>
  <si>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</si>
  <si>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</si>
  <si>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</si>
  <si>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</si>
  <si>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</si>
  <si>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</si>
  <si>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</si>
  <si>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</si>
  <si>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</si>
  <si>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</si>
  <si>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</si>
  <si>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</si>
  <si>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</si>
  <si>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</si>
  <si>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</si>
  <si>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</si>
  <si>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</si>
  <si>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</si>
  <si>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</si>
  <si>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</si>
  <si>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</si>
  <si>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</si>
  <si>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SURRY SCHOOL DISTRICT SAU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</si>
</sst>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121" sqref="F121"/>
    </sheetView>
  </sheetViews>
  <sheetFormatPr defaultColWidth="8.6640625" defaultRowHeight="12" customHeight="1" x14ac:dyDescent="0.2"/>
  <cols>
    <col min="1" max="1" width="45.1640625" customWidth="1"/>
    <col min="2" max="2" width="5.16406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519</v>
      </c>
      <c r="C2" s="21">
        <v>519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252859.23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55238</v>
      </c>
      <c r="G13" s="18"/>
      <c r="H13" s="18"/>
      <c r="I13" s="18"/>
      <c r="J13" s="67">
        <f>SUM(I442)</f>
        <v>451945.02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5070.7</v>
      </c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313167.93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451945.02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15334.96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15334.96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451945.02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297832.96999999997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297832.96999999997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451945.02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313167.93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451945.02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672889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672889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300.72000000000003</v>
      </c>
      <c r="G96" s="18"/>
      <c r="H96" s="18"/>
      <c r="I96" s="18"/>
      <c r="J96" s="18">
        <v>26619.96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5292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5592.72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26619.96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678481.72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26619.96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190057.39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186349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f>1915.86+764</f>
        <v>2679.8599999999997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379086.25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379086.25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1057567.97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26619.96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543926.85</v>
      </c>
      <c r="I197" s="18"/>
      <c r="J197" s="18"/>
      <c r="K197" s="18"/>
      <c r="L197" s="19">
        <f>SUM(F197:K197)</f>
        <v>543926.85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>
        <v>97967.31</v>
      </c>
      <c r="I198" s="18"/>
      <c r="J198" s="18"/>
      <c r="K198" s="18"/>
      <c r="L198" s="19">
        <f>SUM(F198:K198)</f>
        <v>97967.31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>
        <v>18020</v>
      </c>
      <c r="I204" s="18"/>
      <c r="J204" s="18"/>
      <c r="K204" s="18"/>
      <c r="L204" s="19">
        <f t="shared" si="0"/>
        <v>18020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>
        <v>2698.58</v>
      </c>
      <c r="I205" s="18"/>
      <c r="J205" s="18"/>
      <c r="K205" s="18"/>
      <c r="L205" s="19">
        <f t="shared" si="0"/>
        <v>2698.58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>
        <v>1889.97</v>
      </c>
      <c r="I206" s="18"/>
      <c r="J206" s="18"/>
      <c r="K206" s="18"/>
      <c r="L206" s="19">
        <f t="shared" si="0"/>
        <v>1889.97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>
        <v>444.89</v>
      </c>
      <c r="I207" s="18"/>
      <c r="J207" s="18"/>
      <c r="K207" s="18"/>
      <c r="L207" s="19">
        <f t="shared" si="0"/>
        <v>444.89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52366.6</v>
      </c>
      <c r="I208" s="18"/>
      <c r="J208" s="18"/>
      <c r="K208" s="18"/>
      <c r="L208" s="19">
        <f t="shared" si="0"/>
        <v>52366.6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717314.19999999984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717314.19999999984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206692.2</v>
      </c>
      <c r="I215" s="18"/>
      <c r="J215" s="18"/>
      <c r="K215" s="18"/>
      <c r="L215" s="19">
        <f>SUM(F215:K215)</f>
        <v>206692.2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37227.58</v>
      </c>
      <c r="I216" s="18"/>
      <c r="J216" s="18"/>
      <c r="K216" s="18"/>
      <c r="L216" s="19">
        <f>SUM(F216:K216)</f>
        <v>37227.58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>
        <v>6847.6</v>
      </c>
      <c r="I222" s="18"/>
      <c r="J222" s="18"/>
      <c r="K222" s="18"/>
      <c r="L222" s="19">
        <f t="shared" si="2"/>
        <v>6847.6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>
        <v>1025.46</v>
      </c>
      <c r="I223" s="18"/>
      <c r="J223" s="18"/>
      <c r="K223" s="18"/>
      <c r="L223" s="19">
        <f t="shared" si="2"/>
        <v>1025.46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>
        <v>718.19</v>
      </c>
      <c r="I224" s="18"/>
      <c r="J224" s="18"/>
      <c r="K224" s="18"/>
      <c r="L224" s="19">
        <f t="shared" si="2"/>
        <v>718.19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>
        <v>169.06</v>
      </c>
      <c r="I225" s="18"/>
      <c r="J225" s="18"/>
      <c r="K225" s="18"/>
      <c r="L225" s="19">
        <f t="shared" si="2"/>
        <v>169.06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19899.310000000001</v>
      </c>
      <c r="I226" s="18"/>
      <c r="J226" s="18"/>
      <c r="K226" s="18"/>
      <c r="L226" s="19">
        <f t="shared" si="2"/>
        <v>19899.310000000001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272579.40000000002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272579.40000000002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337234.7</v>
      </c>
      <c r="I233" s="18"/>
      <c r="J233" s="18"/>
      <c r="K233" s="18"/>
      <c r="L233" s="19">
        <f>SUM(F233:K233)</f>
        <v>337234.7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60739.72</v>
      </c>
      <c r="I234" s="18"/>
      <c r="J234" s="18"/>
      <c r="K234" s="18"/>
      <c r="L234" s="19">
        <f>SUM(F234:K234)</f>
        <v>60739.72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>
        <v>11172.4</v>
      </c>
      <c r="I240" s="18"/>
      <c r="J240" s="18"/>
      <c r="K240" s="18"/>
      <c r="L240" s="19">
        <f t="shared" si="4"/>
        <v>11172.4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>
        <v>1673.11</v>
      </c>
      <c r="I241" s="18"/>
      <c r="J241" s="18"/>
      <c r="K241" s="18"/>
      <c r="L241" s="19">
        <f t="shared" si="4"/>
        <v>1673.11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>
        <v>1171.77</v>
      </c>
      <c r="I242" s="18"/>
      <c r="J242" s="18"/>
      <c r="K242" s="18"/>
      <c r="L242" s="19">
        <f t="shared" si="4"/>
        <v>1171.77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>
        <v>275.82</v>
      </c>
      <c r="I243" s="18"/>
      <c r="J243" s="18"/>
      <c r="K243" s="18"/>
      <c r="L243" s="19">
        <f t="shared" si="4"/>
        <v>275.82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32467.3</v>
      </c>
      <c r="I244" s="18"/>
      <c r="J244" s="18"/>
      <c r="K244" s="18"/>
      <c r="L244" s="19">
        <f t="shared" si="4"/>
        <v>32467.3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444734.82000000007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444734.82000000007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1434628.42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1434628.42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1434628.42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1434628.42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4412.1899999999996</v>
      </c>
      <c r="I396" s="18"/>
      <c r="J396" s="24" t="s">
        <v>288</v>
      </c>
      <c r="K396" s="24" t="s">
        <v>288</v>
      </c>
      <c r="L396" s="56">
        <f t="shared" si="26"/>
        <v>4412.1899999999996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22207.77</v>
      </c>
      <c r="I397" s="18"/>
      <c r="J397" s="24" t="s">
        <v>288</v>
      </c>
      <c r="K397" s="24" t="s">
        <v>288</v>
      </c>
      <c r="L397" s="56">
        <f t="shared" si="26"/>
        <v>22207.77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26619.96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26619.96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26619.96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26619.96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374343.88</v>
      </c>
      <c r="G442" s="18">
        <v>77601.14</v>
      </c>
      <c r="H442" s="18"/>
      <c r="I442" s="56">
        <f t="shared" si="33"/>
        <v>451945.02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374343.88</v>
      </c>
      <c r="G446" s="13">
        <f>SUM(G439:G445)</f>
        <v>77601.14</v>
      </c>
      <c r="H446" s="13">
        <f>SUM(H439:H445)</f>
        <v>0</v>
      </c>
      <c r="I446" s="13">
        <f>SUM(I439:I445)</f>
        <v>451945.02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374343.88</v>
      </c>
      <c r="G456" s="18">
        <v>77601.14</v>
      </c>
      <c r="H456" s="18"/>
      <c r="I456" s="56">
        <f t="shared" si="34"/>
        <v>451945.02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374343.88</v>
      </c>
      <c r="G460" s="83">
        <f>SUM(G454:G459)</f>
        <v>77601.14</v>
      </c>
      <c r="H460" s="83">
        <f>SUM(H454:H459)</f>
        <v>0</v>
      </c>
      <c r="I460" s="83">
        <f>SUM(I454:I459)</f>
        <v>451945.02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374343.88</v>
      </c>
      <c r="G461" s="42">
        <f>G452+G460</f>
        <v>77601.14</v>
      </c>
      <c r="H461" s="42">
        <f>H452+H460</f>
        <v>0</v>
      </c>
      <c r="I461" s="42">
        <f>I452+I460</f>
        <v>451945.02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674893.42</v>
      </c>
      <c r="G465" s="18"/>
      <c r="H465" s="18"/>
      <c r="I465" s="18"/>
      <c r="J465" s="18">
        <v>425325.06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1057567.97</v>
      </c>
      <c r="G468" s="18"/>
      <c r="H468" s="18"/>
      <c r="I468" s="18"/>
      <c r="J468" s="18">
        <v>26619.96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1057567.97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26619.96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1434628.42</v>
      </c>
      <c r="G472" s="18"/>
      <c r="H472" s="18"/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1434628.42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297832.9700000002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451945.02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>
        <v>97967.31</v>
      </c>
      <c r="I521" s="18"/>
      <c r="J521" s="18"/>
      <c r="K521" s="18"/>
      <c r="L521" s="88">
        <f>SUM(F521:K521)</f>
        <v>97967.31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37227.58</v>
      </c>
      <c r="I522" s="18"/>
      <c r="J522" s="18"/>
      <c r="K522" s="18"/>
      <c r="L522" s="88">
        <f>SUM(F522:K522)</f>
        <v>37227.58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60739.72</v>
      </c>
      <c r="I523" s="18"/>
      <c r="J523" s="18"/>
      <c r="K523" s="18"/>
      <c r="L523" s="88">
        <f>SUM(F523:K523)</f>
        <v>60739.72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195934.61000000002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195934.61000000002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195934.61000000002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195934.61000000002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97967.31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97967.31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37227.58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37227.58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60739.72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60739.72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195934.61000000002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195934.61000000002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543926.85</v>
      </c>
      <c r="G575" s="18">
        <v>206692.2</v>
      </c>
      <c r="H575" s="18">
        <v>337234.7</v>
      </c>
      <c r="I575" s="87">
        <f>SUM(F575:H575)</f>
        <v>1087853.75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97967.31</v>
      </c>
      <c r="G579" s="18">
        <v>37227.58</v>
      </c>
      <c r="H579" s="18">
        <v>60739.72</v>
      </c>
      <c r="I579" s="87">
        <f t="shared" si="47"/>
        <v>195934.61000000002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52366.6</v>
      </c>
      <c r="I591" s="18">
        <v>19899.310000000001</v>
      </c>
      <c r="J591" s="18">
        <v>32467.3</v>
      </c>
      <c r="K591" s="104">
        <f t="shared" ref="K591:K597" si="48">SUM(H591:J591)</f>
        <v>104733.21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52366.6</v>
      </c>
      <c r="I598" s="108">
        <f>SUM(I591:I597)</f>
        <v>19899.310000000001</v>
      </c>
      <c r="J598" s="108">
        <f>SUM(J591:J597)</f>
        <v>32467.3</v>
      </c>
      <c r="K598" s="108">
        <f>SUM(K591:K597)</f>
        <v>104733.21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313167.93</v>
      </c>
      <c r="H617" s="109">
        <f>SUM(F52)</f>
        <v>313167.93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451945.02</v>
      </c>
      <c r="H621" s="109">
        <f>SUM(J52)</f>
        <v>451945.02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297832.96999999997</v>
      </c>
      <c r="H622" s="109">
        <f>F476</f>
        <v>297832.9700000002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451945.02</v>
      </c>
      <c r="H626" s="109">
        <f>J476</f>
        <v>451945.02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1057567.97</v>
      </c>
      <c r="H627" s="104">
        <f>SUM(F468)</f>
        <v>1057567.97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26619.96</v>
      </c>
      <c r="H631" s="104">
        <f>SUM(J468)</f>
        <v>26619.96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1434628.42</v>
      </c>
      <c r="H632" s="104">
        <f>SUM(F472)</f>
        <v>1434628.42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26619.96</v>
      </c>
      <c r="H637" s="164">
        <f>SUM(J468)</f>
        <v>26619.96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374343.88</v>
      </c>
      <c r="H639" s="104">
        <f>SUM(F461)</f>
        <v>374343.88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77601.14</v>
      </c>
      <c r="H640" s="104">
        <f>SUM(G461)</f>
        <v>77601.14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451945.02</v>
      </c>
      <c r="H642" s="104">
        <f>SUM(I461)</f>
        <v>451945.02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26619.96</v>
      </c>
      <c r="H644" s="104">
        <f>H408</f>
        <v>26619.96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26619.96</v>
      </c>
      <c r="H646" s="104">
        <f>L408</f>
        <v>26619.96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104733.21</v>
      </c>
      <c r="H647" s="104">
        <f>L208+L226+L244</f>
        <v>104733.21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52366.6</v>
      </c>
      <c r="H649" s="104">
        <f>H598</f>
        <v>52366.6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19899.310000000001</v>
      </c>
      <c r="H650" s="104">
        <f>I598</f>
        <v>19899.310000000001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32467.3</v>
      </c>
      <c r="H651" s="104">
        <f>J598</f>
        <v>32467.3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717314.19999999984</v>
      </c>
      <c r="G660" s="19">
        <f>(L229+L309+L359)</f>
        <v>272579.40000000002</v>
      </c>
      <c r="H660" s="19">
        <f>(L247+L328+L360)</f>
        <v>444734.82000000007</v>
      </c>
      <c r="I660" s="19">
        <f>SUM(F660:H660)</f>
        <v>1434628.42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52366.6</v>
      </c>
      <c r="G662" s="19">
        <f>(L226+L306)-(J226+J306)</f>
        <v>19899.310000000001</v>
      </c>
      <c r="H662" s="19">
        <f>(L244+L325)-(J244+J325)</f>
        <v>32467.3</v>
      </c>
      <c r="I662" s="19">
        <f>SUM(F662:H662)</f>
        <v>104733.21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641894.15999999992</v>
      </c>
      <c r="G663" s="199">
        <f>SUM(G575:G587)+SUM(I602:I604)+L612</f>
        <v>243919.78000000003</v>
      </c>
      <c r="H663" s="199">
        <f>SUM(H575:H587)+SUM(J602:J604)+L613</f>
        <v>397974.42000000004</v>
      </c>
      <c r="I663" s="19">
        <f>SUM(F663:H663)</f>
        <v>1283788.3599999999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23053.439999999944</v>
      </c>
      <c r="G664" s="19">
        <f>G660-SUM(G661:G663)</f>
        <v>8760.3099999999977</v>
      </c>
      <c r="H664" s="19">
        <f>H660-SUM(H661:H663)</f>
        <v>14293.100000000035</v>
      </c>
      <c r="I664" s="19">
        <f>I660-SUM(I661:I663)</f>
        <v>46106.850000000093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-23053.439999999999</v>
      </c>
      <c r="G669" s="18">
        <v>-8760.31</v>
      </c>
      <c r="H669" s="18">
        <v>-14293.1</v>
      </c>
      <c r="I669" s="19">
        <f>SUM(F669:H669)</f>
        <v>-46106.85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ColWidth="8.6640625"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SURRY SCHOOL DISTRICT SAU 91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41" sqref="K41"/>
    </sheetView>
  </sheetViews>
  <sheetFormatPr defaultColWidth="8.6640625"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SURRY SCHOOL DISTRICT SAU 91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1283788.3599999999</v>
      </c>
      <c r="D5" s="20">
        <f>SUM('DOE25'!L197:L200)+SUM('DOE25'!L215:L218)+SUM('DOE25'!L233:L236)-F5-G5</f>
        <v>1283788.3599999999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36040</v>
      </c>
      <c r="D8" s="243"/>
      <c r="E8" s="20">
        <f>'DOE25'!L204+'DOE25'!L222+'DOE25'!L240-F8-G8-D9-D11</f>
        <v>36040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5397.15</v>
      </c>
      <c r="D12" s="20">
        <f>'DOE25'!L205+'DOE25'!L223+'DOE25'!L241-F12-G12</f>
        <v>5397.15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3779.93</v>
      </c>
      <c r="D13" s="243"/>
      <c r="E13" s="20">
        <f>'DOE25'!L206+'DOE25'!L224+'DOE25'!L242-F13-G13</f>
        <v>3779.93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889.77</v>
      </c>
      <c r="D14" s="20">
        <f>'DOE25'!L207+'DOE25'!L225+'DOE25'!L243-F14-G14</f>
        <v>889.77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104733.21</v>
      </c>
      <c r="D15" s="20">
        <f>'DOE25'!L208+'DOE25'!L226+'DOE25'!L244-F15-G15</f>
        <v>104733.21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1394808.4899999998</v>
      </c>
      <c r="E33" s="246">
        <f>SUM(E5:E31)</f>
        <v>39819.93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39819.93</v>
      </c>
      <c r="E35" s="249"/>
    </row>
    <row r="36" spans="2:8" ht="12" thickTop="1" x14ac:dyDescent="0.2">
      <c r="B36" t="s">
        <v>814</v>
      </c>
      <c r="D36" s="20">
        <f>D33</f>
        <v>1394808.4899999998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workbookViewId="0">
      <pane ySplit="2" topLeftCell="A3" activePane="bottomLeft" state="frozen"/>
      <selection activeCell="F46" sqref="F46"/>
      <selection pane="bottomLeft" activeCell="A80" sqref="A80"/>
    </sheetView>
  </sheetViews>
  <sheetFormatPr defaultColWidth="8.6640625"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SURRY SCHOOL DISTRICT SAU 91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252859.23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55238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451945.02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5070.7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313167.93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451945.02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15334.96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15334.96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451945.02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297832.96999999997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297832.96999999997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451945.02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313167.93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451945.02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672889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300.72000000000003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26619.96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5292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5592.72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26619.96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678481.72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26619.96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190057.39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186349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2679.8599999999997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379086.25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379086.25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1057567.97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26619.96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1087853.75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195934.61000000002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1283788.3600000001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36040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5397.15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3779.93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889.77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104733.21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150840.06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26619.96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-26619.96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1434628.4200000002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ColWidth="8.6640625" defaultRowHeight="11.25" x14ac:dyDescent="0.2"/>
  <cols>
    <col min="1" max="1" width="14.1640625" customWidth="1"/>
    <col min="2" max="2" width="49" bestFit="1" customWidth="1"/>
    <col min="3" max="3" width="12.1640625" bestFit="1" customWidth="1"/>
    <col min="4" max="4" width="10.16406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SURRY SCHOOL DISTRICT SAU 91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1087854</v>
      </c>
      <c r="D10" s="182">
        <f>ROUND((C10/$C$28)*100,1)</f>
        <v>75.8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195935</v>
      </c>
      <c r="D11" s="182">
        <f>ROUND((C11/$C$28)*100,1)</f>
        <v>13.7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36040</v>
      </c>
      <c r="D17" s="182">
        <f t="shared" si="0"/>
        <v>2.5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5397</v>
      </c>
      <c r="D18" s="182">
        <f t="shared" si="0"/>
        <v>0.4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3780</v>
      </c>
      <c r="D19" s="182">
        <f t="shared" si="0"/>
        <v>0.3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890</v>
      </c>
      <c r="D20" s="182">
        <f t="shared" si="0"/>
        <v>0.1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104733</v>
      </c>
      <c r="D21" s="182">
        <f t="shared" si="0"/>
        <v>7.3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1434629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1434629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672889</v>
      </c>
      <c r="D35" s="182">
        <f t="shared" ref="D35:D40" si="1">ROUND((C35/$C$41)*100,1)</f>
        <v>62.1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32212.679999999935</v>
      </c>
      <c r="D36" s="182">
        <f t="shared" si="1"/>
        <v>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376406</v>
      </c>
      <c r="D37" s="182">
        <f t="shared" si="1"/>
        <v>34.700000000000003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2680</v>
      </c>
      <c r="D38" s="182">
        <f t="shared" si="1"/>
        <v>0.2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1084187.68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8.6640625" defaultRowHeight="11.25" x14ac:dyDescent="0.2"/>
  <cols>
    <col min="1" max="1" width="10.16406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SURRY SCHOOL DISTRICT SAU 91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2017-08-30T12:07:33Z</cp:lastPrinted>
  <dcterms:created xsi:type="dcterms:W3CDTF">1997-12-04T19:04:30Z</dcterms:created>
  <dcterms:modified xsi:type="dcterms:W3CDTF">2017-11-29T18:06:29Z</dcterms:modified>
</cp:coreProperties>
</file>