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E118" i="2" s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6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C119" i="2"/>
  <c r="E119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L270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J639" i="1" s="1"/>
  <c r="H639" i="1"/>
  <c r="G640" i="1"/>
  <c r="H640" i="1"/>
  <c r="G641" i="1"/>
  <c r="H641" i="1"/>
  <c r="G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K257" i="1"/>
  <c r="G257" i="1"/>
  <c r="G271" i="1" s="1"/>
  <c r="G164" i="2"/>
  <c r="C26" i="10"/>
  <c r="L328" i="1"/>
  <c r="H660" i="1" s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K605" i="1"/>
  <c r="G648" i="1" s="1"/>
  <c r="J571" i="1"/>
  <c r="K571" i="1"/>
  <c r="L433" i="1"/>
  <c r="L419" i="1"/>
  <c r="D81" i="2"/>
  <c r="I169" i="1"/>
  <c r="G552" i="1"/>
  <c r="J644" i="1"/>
  <c r="J643" i="1"/>
  <c r="J476" i="1"/>
  <c r="H626" i="1" s="1"/>
  <c r="H476" i="1"/>
  <c r="H624" i="1" s="1"/>
  <c r="J624" i="1" s="1"/>
  <c r="I476" i="1"/>
  <c r="H625" i="1" s="1"/>
  <c r="J625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H140" i="1"/>
  <c r="L401" i="1"/>
  <c r="C139" i="2" s="1"/>
  <c r="L393" i="1"/>
  <c r="F22" i="13"/>
  <c r="C22" i="13" s="1"/>
  <c r="H25" i="13"/>
  <c r="C25" i="13" s="1"/>
  <c r="J651" i="1"/>
  <c r="J640" i="1"/>
  <c r="J634" i="1"/>
  <c r="L560" i="1"/>
  <c r="J545" i="1"/>
  <c r="F338" i="1"/>
  <c r="F352" i="1" s="1"/>
  <c r="G192" i="1"/>
  <c r="H192" i="1"/>
  <c r="F552" i="1"/>
  <c r="C35" i="10"/>
  <c r="L309" i="1"/>
  <c r="D5" i="13"/>
  <c r="C5" i="13" s="1"/>
  <c r="E16" i="13"/>
  <c r="J655" i="1"/>
  <c r="J645" i="1"/>
  <c r="L570" i="1"/>
  <c r="I571" i="1"/>
  <c r="J636" i="1"/>
  <c r="G36" i="2"/>
  <c r="G545" i="1"/>
  <c r="H545" i="1"/>
  <c r="K551" i="1"/>
  <c r="C138" i="2"/>
  <c r="C16" i="13"/>
  <c r="H33" i="13"/>
  <c r="I545" i="1" l="1"/>
  <c r="K552" i="1"/>
  <c r="L529" i="1"/>
  <c r="L545" i="1" s="1"/>
  <c r="L362" i="1"/>
  <c r="H661" i="1"/>
  <c r="H664" i="1" s="1"/>
  <c r="H667" i="1" s="1"/>
  <c r="C19" i="10"/>
  <c r="K338" i="1"/>
  <c r="K352" i="1" s="1"/>
  <c r="C17" i="10"/>
  <c r="E128" i="2"/>
  <c r="C15" i="10"/>
  <c r="C10" i="10"/>
  <c r="K271" i="1"/>
  <c r="H257" i="1"/>
  <c r="H271" i="1" s="1"/>
  <c r="J647" i="1"/>
  <c r="C121" i="2"/>
  <c r="C120" i="2"/>
  <c r="C128" i="2" s="1"/>
  <c r="E33" i="13"/>
  <c r="D35" i="13" s="1"/>
  <c r="C109" i="2"/>
  <c r="C115" i="2" s="1"/>
  <c r="L211" i="1"/>
  <c r="F660" i="1" s="1"/>
  <c r="C63" i="2"/>
  <c r="C104" i="2" s="1"/>
  <c r="J623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G672" i="1" l="1"/>
  <c r="C5" i="10" s="1"/>
  <c r="I661" i="1"/>
  <c r="H672" i="1"/>
  <c r="C6" i="10" s="1"/>
  <c r="E145" i="2"/>
  <c r="C28" i="10"/>
  <c r="D24" i="10" s="1"/>
  <c r="C145" i="2"/>
  <c r="L257" i="1"/>
  <c r="L271" i="1" s="1"/>
  <c r="G632" i="1" s="1"/>
  <c r="J632" i="1" s="1"/>
  <c r="F664" i="1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10" i="10" l="1"/>
  <c r="D20" i="10"/>
  <c r="C30" i="10"/>
  <c r="D25" i="10"/>
  <c r="D26" i="10"/>
  <c r="D16" i="10"/>
  <c r="D15" i="10"/>
  <c r="D19" i="10"/>
  <c r="D13" i="10"/>
  <c r="D11" i="10"/>
  <c r="D21" i="10"/>
  <c r="D22" i="10"/>
  <c r="D27" i="10"/>
  <c r="D18" i="10"/>
  <c r="D17" i="10"/>
  <c r="D12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<sst xmlns="http://schemas.openxmlformats.org/spreadsheetml/2006/main" count="3955" uniqueCount="913">
  <si>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</si>
  <si>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</si>
  <si>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</si>
  <si>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</si>
  <si>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</si>
  <si>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</si>
  <si>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</si>
  <si>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</si>
  <si>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</si>
  <si>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</si>
  <si>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</si>
  <si>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</si>
  <si>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</si>
  <si>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</si>
  <si>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</si>
  <si>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</si>
  <si>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</si>
  <si>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</si>
  <si>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</si>
  <si>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</si>
  <si>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</si>
  <si>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</si>
  <si>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</si>
  <si>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</si>
  <si>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</si>
  <si>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</si>
  <si>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</si>
  <si>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</si>
  <si>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</si>
  <si>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</si>
  <si>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</si>
  <si>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</si>
  <si>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</si>
  <si>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</si>
  <si>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</si>
  <si>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</si>
  <si>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</si>
  <si>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</si>
  <si>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</si>
  <si>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</si>
  <si>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</si>
  <si>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</si>
  <si>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</si>
  <si>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</si>
  <si>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</si>
  <si>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</si>
  <si>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</si>
  <si>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</si>
  <si>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</si>
  <si>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</si>
  <si>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</si>
  <si>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</si>
  <si>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</si>
  <si>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</si>
  <si>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</si>
  <si>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</si>
  <si>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</si>
  <si>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</si>
  <si>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</si>
  <si>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</si>
  <si>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</si>
  <si>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</si>
  <si>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</si>
  <si>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</si>
  <si>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</si>
  <si>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</si>
  <si>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</si>
  <si>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</si>
  <si>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</si>
  <si>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</si>
  <si>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</si>
  <si>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</si>
  <si>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</si>
  <si>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</si>
  <si>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</si>
  <si>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</si>
  <si>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</si>
  <si>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</si>
  <si>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</si>
  <si>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</si>
  <si>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</si>
  <si>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</si>
  <si>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</si>
  <si>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</si>
  <si>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</si>
  <si>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</si>
  <si>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</si>
  <si>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</si>
  <si>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</si>
  <si>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</si>
  <si>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</si>
  <si>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</si>
  <si>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</si>
  <si>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</si>
  <si>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</si>
  <si>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</si>
  <si>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</si>
  <si>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</si>
  <si>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</si>
  <si>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</si>
  <si>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</si>
  <si>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</si>
  <si>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</si>
  <si>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</si>
  <si>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</si>
  <si>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</si>
  <si>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</si>
  <si>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</si>
  <si>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</si>
  <si>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</si>
  <si>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</si>
  <si>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</si>
  <si>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</si>
  <si>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</si>
  <si>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</si>
  <si>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</si>
  <si>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</si>
  <si>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</si>
  <si>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</si>
  <si>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</si>
  <si>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</si>
  <si>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</si>
  <si>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</si>
  <si>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</si>
  <si>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</si>
  <si>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</si>
  <si>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</si>
  <si>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</si>
  <si>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</si>
  <si>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</si>
  <si>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</si>
  <si>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</si>
  <si>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</si>
  <si>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</si>
  <si>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</si>
  <si>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</si>
  <si>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</si>
  <si>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</si>
  <si>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</si>
  <si>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</si>
  <si>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</si>
  <si>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</si>
  <si>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</si>
  <si>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</si>
  <si>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</si>
  <si>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</si>
  <si>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</si>
  <si>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</si>
  <si>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</si>
  <si>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</si>
  <si>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</si>
  <si>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</si>
  <si>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</si>
  <si>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</si>
  <si>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</si>
  <si>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</si>
  <si>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</si>
  <si>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</si>
  <si>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</si>
  <si>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</si>
  <si>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</si>
  <si>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</si>
  <si>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</si>
  <si>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</si>
  <si>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</si>
  <si>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</si>
  <si>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</si>
  <si>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</si>
  <si>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</si>
  <si>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</si>
  <si>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</si>
  <si>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</si>
  <si>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</si>
  <si>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</si>
  <si>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</si>
  <si>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</si>
  <si>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</si>
  <si>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</si>
  <si>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</si>
  <si>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</si>
  <si>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</si>
  <si>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</si>
  <si>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</si>
  <si>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</si>
  <si>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</si>
  <si>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</si>
  <si>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</si>
  <si>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</si>
  <si>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</si>
  <si>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</si>
  <si>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</si>
  <si>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</si>
  <si>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</si>
  <si>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</si>
  <si>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</si>
  <si>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</si>
  <si>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</si>
  <si>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</si>
  <si>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</si>
  <si>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</si>
  <si>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</si>
  <si>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</si>
  <si>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</si>
  <si>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</si>
  <si>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</si>
  <si>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</si>
  <si>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</si>
  <si>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</si>
  <si>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</si>
  <si>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</si>
  <si>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</si>
  <si>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</si>
  <si>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</si>
  <si>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</si>
  <si>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</si>
  <si>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</si>
  <si>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</si>
  <si>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</si>
  <si>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</si>
  <si>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</si>
  <si>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</si>
  <si>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</si>
  <si>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</si>
  <si>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</si>
  <si>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</si>
  <si>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</si>
  <si>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</si>
  <si>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</si>
  <si>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</si>
  <si>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</si>
  <si>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</si>
  <si>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</si>
  <si>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</si>
  <si>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</si>
  <si>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</si>
  <si>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</si>
  <si>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</si>
  <si>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</si>
  <si>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</si>
  <si>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</si>
  <si>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</si>
  <si>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</si>
  <si>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</si>
  <si>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</si>
  <si>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</si>
  <si>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</si>
  <si>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</si>
  <si>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</si>
  <si>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</si>
  <si>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</si>
  <si>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</si>
  <si>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</si>
  <si>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</si>
  <si>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</si>
  <si>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</si>
  <si>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</si>
  <si>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</si>
  <si>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</si>
  <si>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</si>
  <si>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</si>
  <si>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</si>
  <si>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</si>
  <si>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</si>
  <si>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</si>
  <si>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</si>
  <si>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</si>
  <si>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</si>
  <si>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</si>
  <si>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</si>
  <si>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</si>
  <si>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</si>
  <si>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</si>
  <si>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</si>
  <si>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</si>
  <si>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</si>
  <si>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</si>
  <si>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</si>
  <si>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</si>
  <si>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</si>
  <si>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</si>
  <si>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</si>
  <si>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</si>
  <si>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</si>
  <si>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</si>
  <si>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</si>
  <si>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</si>
  <si>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</si>
  <si>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</si>
  <si>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</si>
  <si>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</si>
  <si>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</si>
  <si>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</si>
  <si>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</si>
  <si>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</si>
  <si>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</si>
  <si>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</si>
  <si>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</si>
  <si>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</si>
  <si>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</si>
  <si>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</si>
  <si>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</si>
  <si>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</si>
  <si>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</si>
  <si>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</si>
  <si>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</si>
  <si>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</si>
  <si>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</si>
  <si>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</si>
  <si>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</si>
  <si>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</si>
  <si>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</si>
  <si>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</si>
  <si>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</si>
  <si>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</si>
  <si>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</si>
  <si>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</si>
  <si>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</si>
  <si>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</si>
  <si>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</si>
  <si>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</si>
  <si>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</si>
  <si>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</si>
  <si>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</si>
  <si>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</si>
  <si>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</si>
  <si>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</si>
  <si>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</si>
  <si>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</si>
  <si>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</si>
  <si>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</si>
  <si>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</si>
  <si>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</si>
  <si>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</si>
  <si>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</si>
  <si>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</si>
  <si>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</si>
  <si>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</si>
  <si>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</si>
  <si>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</si>
  <si>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</si>
  <si>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</si>
  <si>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</si>
  <si>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</si>
  <si>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</si>
  <si>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</si>
  <si>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</si>
  <si>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</si>
  <si>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</si>
  <si>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</si>
  <si>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</si>
  <si>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</si>
  <si>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</si>
  <si>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</si>
  <si>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</si>
  <si>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</si>
  <si>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</si>
  <si>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</si>
  <si>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</si>
  <si>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</si>
  <si>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</si>
  <si>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</si>
  <si>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</si>
  <si>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</si>
  <si>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</si>
  <si>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</si>
  <si>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</si>
  <si>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</si>
  <si>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</si>
  <si>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</si>
  <si>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</si>
  <si>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</si>
  <si>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</si>
  <si>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</si>
  <si>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</si>
  <si>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</si>
  <si>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</si>
  <si>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</si>
  <si>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</si>
  <si>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</si>
  <si>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</si>
  <si>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</si>
  <si>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</si>
  <si>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</si>
  <si>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</si>
  <si>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</si>
  <si>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</si>
  <si>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</si>
  <si>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</si>
  <si>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</si>
  <si>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</si>
  <si>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</si>
  <si>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</si>
  <si>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</si>
  <si>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</si>
  <si>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</si>
  <si>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</si>
  <si>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</si>
  <si>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</si>
  <si>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</si>
  <si>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</si>
  <si>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</si>
  <si>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</si>
  <si>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</si>
  <si>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</si>
  <si>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</si>
  <si>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</si>
  <si>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</si>
  <si>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</si>
  <si>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</si>
  <si>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</si>
  <si>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</si>
  <si>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</si>
  <si>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</si>
  <si>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</si>
  <si>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</si>
  <si>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</si>
  <si>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</si>
  <si>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</si>
  <si>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</si>
  <si>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</si>
  <si>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</si>
  <si>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</si>
  <si>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</si>
  <si>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</si>
  <si>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</si>
  <si>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</si>
  <si>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</si>
  <si>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</si>
  <si>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</si>
  <si>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</si>
  <si>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</si>
  <si>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</si>
  <si>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</si>
  <si>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</si>
  <si>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</si>
  <si>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</si>
  <si>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</si>
  <si>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</si>
  <si>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</si>
  <si>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</si>
  <si>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</si>
  <si>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</si>
  <si>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</si>
  <si>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</si>
  <si>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</si>
  <si>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</si>
  <si>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</si>
  <si>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</si>
  <si>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</si>
  <si>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</si>
  <si>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</si>
  <si>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</si>
  <si>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</si>
  <si>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</si>
  <si>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</si>
  <si>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</si>
  <si>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</si>
  <si>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</si>
  <si>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</si>
  <si>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</si>
  <si>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</si>
  <si>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</si>
  <si>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</si>
  <si>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</si>
  <si>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</si>
  <si>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</si>
  <si>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</si>
  <si>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</si>
  <si>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</si>
  <si>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</si>
  <si>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</si>
  <si>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</si>
  <si>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</si>
  <si>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</si>
  <si>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</si>
  <si>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</si>
  <si>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</si>
  <si>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</si>
  <si>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</si>
  <si>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</si>
  <si>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</si>
  <si>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</si>
  <si>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</si>
  <si>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</si>
  <si>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</si>
  <si>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</si>
  <si>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</si>
  <si>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</si>
  <si>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</si>
  <si>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</si>
  <si>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</si>
  <si>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</si>
  <si>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</si>
  <si>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</si>
  <si>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</si>
  <si>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</si>
  <si>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</si>
  <si>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</si>
  <si>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</si>
  <si>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</si>
  <si>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</si>
  <si>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</si>
  <si>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</si>
  <si>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</si>
  <si>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</si>
  <si>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</si>
  <si>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</si>
  <si>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</si>
  <si>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</si>
  <si>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</si>
  <si>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</si>
  <si>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</si>
  <si>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</si>
  <si>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</si>
  <si>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</si>
  <si>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</si>
  <si>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</si>
  <si>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</si>
  <si>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</si>
  <si>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</si>
  <si>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</si>
  <si>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</si>
  <si>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</si>
  <si>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</si>
  <si>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</si>
  <si>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</si>
  <si>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</si>
  <si>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</si>
  <si>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</si>
  <si>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</si>
  <si>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</si>
  <si>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</si>
  <si>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</si>
  <si>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</si>
  <si>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</si>
  <si>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</si>
  <si>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</si>
  <si>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</si>
  <si>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</si>
  <si>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</si>
  <si>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</si>
  <si>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</si>
  <si>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</si>
  <si>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</si>
  <si>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</si>
  <si>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</si>
  <si>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</si>
  <si>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</si>
  <si>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</si>
  <si>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</si>
  <si>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</si>
  <si>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</si>
  <si>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</si>
  <si>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</si>
  <si>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</si>
  <si>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</si>
  <si>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</si>
  <si>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</si>
  <si>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</si>
  <si>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</si>
  <si>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</si>
  <si>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</si>
  <si>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</si>
  <si>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</si>
  <si>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</si>
  <si>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</si>
  <si>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</si>
  <si>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</si>
  <si>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</si>
  <si>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</si>
  <si>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</si>
  <si>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</si>
  <si>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</si>
  <si>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</si>
  <si>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</si>
  <si>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</si>
  <si>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</si>
  <si>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</si>
  <si>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</si>
  <si>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</si>
  <si>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</si>
  <si>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</si>
  <si>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</si>
  <si>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</si>
  <si>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</si>
  <si>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</si>
  <si>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</si>
  <si>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</si>
  <si>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</si>
  <si>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</si>
  <si>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</si>
  <si>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</si>
  <si>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</si>
  <si>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</si>
  <si>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</si>
  <si>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</si>
  <si>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</si>
  <si>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</si>
  <si>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</si>
  <si>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</si>
  <si>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</si>
  <si>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</si>
  <si>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</si>
  <si>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</si>
  <si>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</si>
  <si>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</si>
  <si>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</si>
  <si>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</si>
  <si>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</si>
  <si>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</si>
  <si>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</si>
  <si>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</si>
  <si>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</si>
  <si>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</si>
  <si>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</si>
  <si>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</si>
  <si>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</si>
  <si>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</si>
  <si>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</si>
  <si>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</si>
  <si>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</si>
  <si>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</si>
  <si>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</si>
  <si>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</si>
  <si>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</si>
  <si>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</si>
  <si>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</si>
  <si>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</si>
  <si>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</si>
  <si>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</si>
  <si>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</si>
  <si>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</si>
  <si>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</si>
  <si>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</si>
  <si>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</si>
  <si>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</si>
  <si>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</si>
  <si>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</si>
  <si>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</si>
  <si>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</si>
  <si>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</si>
  <si>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</si>
  <si>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</si>
  <si>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</si>
  <si>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</si>
  <si>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</si>
  <si>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</si>
  <si>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</si>
  <si>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</si>
  <si>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</si>
  <si>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</si>
  <si>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</si>
  <si>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</si>
  <si>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</si>
  <si>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</si>
  <si>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</si>
  <si>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</si>
  <si>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</si>
  <si>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</si>
  <si>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</si>
  <si>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</si>
  <si>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</si>
  <si>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</si>
  <si>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</si>
  <si>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</si>
  <si>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</si>
  <si>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</si>
  <si>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</si>
  <si>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</si>
  <si>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</si>
  <si>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</si>
  <si>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</si>
  <si>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</si>
  <si>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</si>
  <si>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</si>
  <si>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</si>
  <si>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</si>
  <si>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</si>
  <si>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</si>
  <si>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</si>
  <si>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</si>
  <si>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</si>
  <si>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</si>
  <si>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</si>
  <si>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</si>
  <si>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</si>
  <si>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</si>
  <si>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</si>
  <si>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</si>
  <si>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</si>
  <si>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</si>
  <si>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</si>
  <si>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</si>
  <si>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</si>
  <si>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</si>
  <si>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</si>
  <si>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</si>
  <si>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</si>
  <si>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</si>
  <si>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</si>
  <si>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</si>
  <si>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</si>
  <si>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</si>
  <si>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</si>
  <si>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</si>
  <si>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</si>
  <si>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</si>
  <si>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</si>
  <si>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</si>
  <si>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</si>
  <si>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</si>
  <si>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</si>
  <si>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</si>
  <si>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</si>
  <si>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</si>
  <si>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</si>
  <si>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</si>
  <si>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</si>
  <si>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</si>
  <si>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</si>
  <si>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</si>
  <si>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</si>
  <si>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</si>
  <si>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</si>
  <si>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</si>
  <si>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</si>
  <si>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</si>
  <si>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</si>
  <si>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</si>
  <si>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</si>
  <si>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</si>
  <si>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</si>
  <si>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</si>
  <si>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</si>
  <si>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</si>
  <si>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</si>
  <si>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</si>
  <si>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</si>
  <si>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</si>
  <si>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</si>
  <si>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</si>
  <si>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</si>
  <si>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</si>
  <si>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</si>
  <si>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</si>
  <si>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</si>
  <si>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</si>
  <si>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</si>
  <si>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</si>
  <si>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</si>
  <si>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</si>
  <si>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</si>
  <si>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</si>
  <si>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</si>
  <si>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</si>
  <si>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</si>
  <si>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</si>
  <si>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</si>
  <si>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</si>
  <si>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</si>
  <si>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</si>
  <si>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</si>
  <si>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</si>
  <si>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</si>
  <si>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</si>
  <si>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</si>
  <si>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</si>
  <si>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</si>
  <si>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</si>
  <si>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</si>
  <si>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</si>
  <si>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</si>
  <si>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</si>
  <si>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</si>
  <si>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</si>
  <si>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</si>
  <si>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</si>
  <si>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</si>
  <si>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</si>
  <si>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</si>
  <si>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</si>
  <si>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</si>
  <si>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</si>
  <si>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</si>
  <si>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</si>
  <si>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</si>
  <si>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</si>
  <si>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</si>
  <si>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</si>
  <si>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</si>
  <si>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</si>
  <si>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</si>
  <si>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</si>
  <si>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</si>
  <si>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</si>
  <si>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</si>
  <si>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</si>
  <si>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</si>
  <si>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</si>
  <si>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</si>
  <si>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</si>
  <si>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</si>
  <si>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</si>
  <si>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</si>
  <si>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</si>
  <si>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</si>
  <si>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</si>
  <si>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</si>
  <si>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</si>
  <si>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</si>
  <si>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</si>
  <si>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</si>
  <si>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</si>
  <si>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</si>
  <si>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</si>
  <si>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</si>
  <si>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</si>
  <si>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</si>
  <si>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</si>
  <si>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</si>
  <si>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</si>
  <si>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</si>
  <si>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</si>
  <si>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</si>
  <si>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</si>
  <si>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</si>
  <si>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</si>
  <si>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</si>
  <si>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</si>
  <si>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</si>
  <si>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</si>
  <si>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</si>
  <si>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</si>
  <si>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</si>
  <si>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</si>
  <si>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</si>
  <si>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</si>
  <si>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</si>
  <si>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</si>
  <si>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</si>
  <si>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</si>
  <si>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</si>
  <si>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</si>
  <si>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</si>
  <si>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</si>
  <si>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</si>
  <si>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</si>
  <si>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</si>
  <si>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</si>
  <si>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</si>
  <si>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</si>
  <si>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</si>
  <si>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</si>
  <si>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</si>
  <si>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</si>
  <si>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</si>
  <si>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</si>
  <si>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</si>
  <si>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</si>
  <si>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</si>
  <si>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</si>
  <si>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</si>
  <si>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</si>
  <si>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</si>
  <si>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</si>
  <si>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</si>
  <si>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</si>
  <si>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</si>
  <si>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</si>
  <si>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</si>
  <si>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</si>
  <si>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</si>
  <si>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</si>
  <si>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</si>
  <si>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</si>
  <si>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</si>
  <si>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</si>
  <si>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</si>
  <si>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</si>
  <si>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</si>
  <si>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</si>
  <si>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</si>
  <si>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</si>
  <si>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</si>
  <si>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</si>
  <si>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</si>
  <si>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</si>
  <si>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</si>
  <si>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</si>
  <si>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</si>
  <si>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</si>
  <si>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</si>
  <si>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</si>
  <si>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</si>
  <si>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</si>
  <si>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</si>
  <si>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</si>
  <si>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</si>
  <si>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</si>
  <si>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</si>
  <si>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</si>
  <si>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</si>
  <si>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</si>
  <si>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</si>
  <si>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</si>
  <si>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</si>
  <si>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</si>
  <si>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</si>
  <si>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</si>
  <si>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</si>
  <si>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</si>
  <si>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</si>
  <si>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THORNTON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</si>
</sst>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531</v>
      </c>
      <c r="C2" s="21">
        <v>531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489964.07</v>
      </c>
      <c r="G9" s="18">
        <v>-1378.93</v>
      </c>
      <c r="H9" s="18">
        <v>-24036.61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1112.42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5603.4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2347.86</v>
      </c>
      <c r="H13" s="18">
        <v>31766.36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4156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499723.47000000003</v>
      </c>
      <c r="G19" s="41">
        <f>SUM(G9:G18)</f>
        <v>968.93000000000006</v>
      </c>
      <c r="H19" s="41">
        <f>SUM(H9:H18)</f>
        <v>7729.75</v>
      </c>
      <c r="I19" s="41">
        <f>SUM(I9:I18)</f>
        <v>0</v>
      </c>
      <c r="J19" s="41">
        <f>SUM(J9:J18)</f>
        <v>1112.42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68292.679999999993</v>
      </c>
      <c r="G24" s="18"/>
      <c r="H24" s="18">
        <v>7529.75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968.93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68292.679999999993</v>
      </c>
      <c r="G32" s="41">
        <f>SUM(G22:G31)</f>
        <v>968.93</v>
      </c>
      <c r="H32" s="41">
        <f>SUM(H22:H31)</f>
        <v>7529.75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311619.28000000003</v>
      </c>
      <c r="G45" s="18"/>
      <c r="H45" s="18">
        <v>200</v>
      </c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1112.42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119811.51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431430.79000000004</v>
      </c>
      <c r="G51" s="41">
        <f>SUM(G35:G50)</f>
        <v>0</v>
      </c>
      <c r="H51" s="41">
        <f>SUM(H35:H50)</f>
        <v>200</v>
      </c>
      <c r="I51" s="41">
        <f>SUM(I35:I50)</f>
        <v>0</v>
      </c>
      <c r="J51" s="41">
        <f>SUM(J35:J50)</f>
        <v>1112.42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499723.47000000003</v>
      </c>
      <c r="G52" s="41">
        <f>G51+G32</f>
        <v>968.93</v>
      </c>
      <c r="H52" s="41">
        <f>H51+H32</f>
        <v>7729.75</v>
      </c>
      <c r="I52" s="41">
        <f>I51+I32</f>
        <v>0</v>
      </c>
      <c r="J52" s="41">
        <f>J51+J32</f>
        <v>1112.42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3099303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3099303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70.14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30342.880000000001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8436.3799999999992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19589.77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28396.29</v>
      </c>
      <c r="G111" s="41">
        <f>SUM(G96:G110)</f>
        <v>30342.880000000001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3127699.29</v>
      </c>
      <c r="G112" s="41">
        <f>G60+G111</f>
        <v>30342.880000000001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464555.82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506126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970681.82000000007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784.77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0</v>
      </c>
      <c r="G136" s="41">
        <f>SUM(G123:G135)</f>
        <v>784.77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970681.82000000007</v>
      </c>
      <c r="G140" s="41">
        <f>G121+SUM(G136:G137)</f>
        <v>784.77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77431.97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9440.81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45485.03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55426.65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26249.33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55426.65</v>
      </c>
      <c r="G162" s="41">
        <f>SUM(G150:G161)</f>
        <v>45485.03</v>
      </c>
      <c r="H162" s="41">
        <f>SUM(H150:H161)</f>
        <v>113122.11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7706.75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63133.4</v>
      </c>
      <c r="G169" s="41">
        <f>G147+G162+SUM(G163:G168)</f>
        <v>45485.03</v>
      </c>
      <c r="H169" s="41">
        <f>H147+H162+SUM(H163:H168)</f>
        <v>113122.11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16636.509999999998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3556.8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3556.8</v>
      </c>
      <c r="G183" s="41">
        <f>SUM(G179:G182)</f>
        <v>16636.509999999998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3556.8</v>
      </c>
      <c r="G192" s="41">
        <f>G183+SUM(G188:G191)</f>
        <v>16636.509999999998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4165071.31</v>
      </c>
      <c r="G193" s="47">
        <f>G112+G140+G169+G192</f>
        <v>93249.189999999988</v>
      </c>
      <c r="H193" s="47">
        <f>H112+H140+H169+H192</f>
        <v>113122.11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1061417.3999999999</v>
      </c>
      <c r="G197" s="18">
        <v>498925.21</v>
      </c>
      <c r="H197" s="18">
        <v>10514.93</v>
      </c>
      <c r="I197" s="18">
        <v>54134.71</v>
      </c>
      <c r="J197" s="18">
        <v>23961.85</v>
      </c>
      <c r="K197" s="18">
        <v>5217.5</v>
      </c>
      <c r="L197" s="19">
        <f>SUM(F197:K197)</f>
        <v>1654171.5999999999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382951.85</v>
      </c>
      <c r="G198" s="18">
        <v>145800.67000000001</v>
      </c>
      <c r="H198" s="18">
        <v>110865.06</v>
      </c>
      <c r="I198" s="18">
        <v>1727.61</v>
      </c>
      <c r="J198" s="18">
        <v>2909.33</v>
      </c>
      <c r="K198" s="18"/>
      <c r="L198" s="19">
        <f>SUM(F198:K198)</f>
        <v>644254.52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38943.4</v>
      </c>
      <c r="G200" s="18">
        <v>9838.23</v>
      </c>
      <c r="H200" s="18">
        <v>5200</v>
      </c>
      <c r="I200" s="18">
        <v>9306.01</v>
      </c>
      <c r="J200" s="18"/>
      <c r="K200" s="18">
        <v>2800.03</v>
      </c>
      <c r="L200" s="19">
        <f>SUM(F200:K200)</f>
        <v>66087.670000000013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74055.679999999993</v>
      </c>
      <c r="G202" s="18">
        <v>33099.019999999997</v>
      </c>
      <c r="H202" s="18">
        <v>182469.64</v>
      </c>
      <c r="I202" s="18">
        <v>4820.07</v>
      </c>
      <c r="J202" s="18">
        <v>867.54</v>
      </c>
      <c r="K202" s="18"/>
      <c r="L202" s="19">
        <f t="shared" ref="L202:L208" si="0">SUM(F202:K202)</f>
        <v>295311.94999999995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3250</v>
      </c>
      <c r="G203" s="18">
        <v>22658.65</v>
      </c>
      <c r="H203" s="18">
        <v>39443</v>
      </c>
      <c r="I203" s="18">
        <v>2097.54</v>
      </c>
      <c r="J203" s="18"/>
      <c r="K203" s="18"/>
      <c r="L203" s="19">
        <f t="shared" si="0"/>
        <v>67449.19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6790</v>
      </c>
      <c r="G204" s="18">
        <v>489.59</v>
      </c>
      <c r="H204" s="18">
        <v>160016.74</v>
      </c>
      <c r="I204" s="18"/>
      <c r="J204" s="18"/>
      <c r="K204" s="18">
        <v>5218.22</v>
      </c>
      <c r="L204" s="19">
        <f t="shared" si="0"/>
        <v>172514.55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186714.58</v>
      </c>
      <c r="G205" s="18">
        <v>94848.28</v>
      </c>
      <c r="H205" s="18">
        <v>3473.81</v>
      </c>
      <c r="I205" s="18">
        <v>3324.44</v>
      </c>
      <c r="J205" s="18"/>
      <c r="K205" s="18">
        <v>969</v>
      </c>
      <c r="L205" s="19">
        <f t="shared" si="0"/>
        <v>289330.11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>
        <v>150</v>
      </c>
      <c r="I206" s="18"/>
      <c r="J206" s="18"/>
      <c r="K206" s="18"/>
      <c r="L206" s="19">
        <f t="shared" si="0"/>
        <v>150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95450.02</v>
      </c>
      <c r="G207" s="18">
        <v>51213.77</v>
      </c>
      <c r="H207" s="18">
        <v>110065.77</v>
      </c>
      <c r="I207" s="18">
        <v>86517.25</v>
      </c>
      <c r="J207" s="18">
        <v>28093.22</v>
      </c>
      <c r="K207" s="18"/>
      <c r="L207" s="19">
        <f t="shared" si="0"/>
        <v>371340.03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143295.6</v>
      </c>
      <c r="I208" s="18"/>
      <c r="J208" s="18"/>
      <c r="K208" s="18"/>
      <c r="L208" s="19">
        <f t="shared" si="0"/>
        <v>143295.6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1849572.93</v>
      </c>
      <c r="G211" s="41">
        <f t="shared" si="1"/>
        <v>856873.42</v>
      </c>
      <c r="H211" s="41">
        <f t="shared" si="1"/>
        <v>765494.54999999993</v>
      </c>
      <c r="I211" s="41">
        <f t="shared" si="1"/>
        <v>161927.63</v>
      </c>
      <c r="J211" s="41">
        <f t="shared" si="1"/>
        <v>55831.94</v>
      </c>
      <c r="K211" s="41">
        <f t="shared" si="1"/>
        <v>14204.75</v>
      </c>
      <c r="L211" s="41">
        <f t="shared" si="1"/>
        <v>3703905.22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210044.51</v>
      </c>
      <c r="I255" s="18"/>
      <c r="J255" s="18"/>
      <c r="K255" s="18"/>
      <c r="L255" s="19">
        <f t="shared" si="6"/>
        <v>210044.51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210044.51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210044.51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1849572.93</v>
      </c>
      <c r="G257" s="41">
        <f t="shared" si="8"/>
        <v>856873.42</v>
      </c>
      <c r="H257" s="41">
        <f t="shared" si="8"/>
        <v>975539.05999999994</v>
      </c>
      <c r="I257" s="41">
        <f t="shared" si="8"/>
        <v>161927.63</v>
      </c>
      <c r="J257" s="41">
        <f t="shared" si="8"/>
        <v>55831.94</v>
      </c>
      <c r="K257" s="41">
        <f t="shared" si="8"/>
        <v>14204.75</v>
      </c>
      <c r="L257" s="41">
        <f t="shared" si="8"/>
        <v>3913949.7300000004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16636.509999999998</v>
      </c>
      <c r="L263" s="19">
        <f>SUM(F263:K263)</f>
        <v>16636.509999999998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16636.509999999998</v>
      </c>
      <c r="L270" s="41">
        <f t="shared" si="9"/>
        <v>16636.509999999998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1849572.93</v>
      </c>
      <c r="G271" s="42">
        <f t="shared" si="11"/>
        <v>856873.42</v>
      </c>
      <c r="H271" s="42">
        <f t="shared" si="11"/>
        <v>975539.05999999994</v>
      </c>
      <c r="I271" s="42">
        <f t="shared" si="11"/>
        <v>161927.63</v>
      </c>
      <c r="J271" s="42">
        <f t="shared" si="11"/>
        <v>55831.94</v>
      </c>
      <c r="K271" s="42">
        <f t="shared" si="11"/>
        <v>30841.26</v>
      </c>
      <c r="L271" s="42">
        <f t="shared" si="11"/>
        <v>3930586.24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42574.8</v>
      </c>
      <c r="G276" s="18">
        <v>23619.7</v>
      </c>
      <c r="H276" s="18"/>
      <c r="I276" s="18">
        <v>625.52</v>
      </c>
      <c r="J276" s="18">
        <v>26317.3</v>
      </c>
      <c r="K276" s="18"/>
      <c r="L276" s="19">
        <f>SUM(F276:K276)</f>
        <v>93137.32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>
        <v>400</v>
      </c>
      <c r="J281" s="18"/>
      <c r="K281" s="18"/>
      <c r="L281" s="19">
        <f t="shared" ref="L281:L287" si="12">SUM(F281:K281)</f>
        <v>400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6250</v>
      </c>
      <c r="G282" s="18"/>
      <c r="H282" s="18">
        <v>8000</v>
      </c>
      <c r="I282" s="18"/>
      <c r="J282" s="18"/>
      <c r="K282" s="18"/>
      <c r="L282" s="19">
        <f t="shared" si="12"/>
        <v>14250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3455.13</v>
      </c>
      <c r="G283" s="18"/>
      <c r="H283" s="18"/>
      <c r="I283" s="18"/>
      <c r="J283" s="18"/>
      <c r="K283" s="18">
        <v>122.84</v>
      </c>
      <c r="L283" s="19">
        <f t="shared" si="12"/>
        <v>3577.9700000000003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1756.82</v>
      </c>
      <c r="L285" s="19">
        <f t="shared" si="12"/>
        <v>1756.82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52279.93</v>
      </c>
      <c r="G290" s="42">
        <f t="shared" si="13"/>
        <v>23619.7</v>
      </c>
      <c r="H290" s="42">
        <f t="shared" si="13"/>
        <v>8000</v>
      </c>
      <c r="I290" s="42">
        <f t="shared" si="13"/>
        <v>1025.52</v>
      </c>
      <c r="J290" s="42">
        <f t="shared" si="13"/>
        <v>26317.3</v>
      </c>
      <c r="K290" s="42">
        <f t="shared" si="13"/>
        <v>1879.6599999999999</v>
      </c>
      <c r="L290" s="41">
        <f t="shared" si="13"/>
        <v>113122.11000000002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52279.93</v>
      </c>
      <c r="G338" s="41">
        <f t="shared" si="20"/>
        <v>23619.7</v>
      </c>
      <c r="H338" s="41">
        <f t="shared" si="20"/>
        <v>8000</v>
      </c>
      <c r="I338" s="41">
        <f t="shared" si="20"/>
        <v>1025.52</v>
      </c>
      <c r="J338" s="41">
        <f t="shared" si="20"/>
        <v>26317.3</v>
      </c>
      <c r="K338" s="41">
        <f t="shared" si="20"/>
        <v>1879.6599999999999</v>
      </c>
      <c r="L338" s="41">
        <f t="shared" si="20"/>
        <v>113122.11000000002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3556.8</v>
      </c>
      <c r="L344" s="19">
        <f t="shared" ref="L344:L350" si="21">SUM(F344:K344)</f>
        <v>3556.8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3556.8</v>
      </c>
      <c r="L351" s="41">
        <f>SUM(L341:L350)</f>
        <v>3556.8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52279.93</v>
      </c>
      <c r="G352" s="41">
        <f>G338</f>
        <v>23619.7</v>
      </c>
      <c r="H352" s="41">
        <f>H338</f>
        <v>8000</v>
      </c>
      <c r="I352" s="41">
        <f>I338</f>
        <v>1025.52</v>
      </c>
      <c r="J352" s="41">
        <f>J338</f>
        <v>26317.3</v>
      </c>
      <c r="K352" s="47">
        <f>K338+K351</f>
        <v>5436.46</v>
      </c>
      <c r="L352" s="41">
        <f>L338+L351</f>
        <v>116678.91000000002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93249.19</v>
      </c>
      <c r="I358" s="18"/>
      <c r="J358" s="18"/>
      <c r="K358" s="18"/>
      <c r="L358" s="13">
        <f>SUM(F358:K358)</f>
        <v>93249.19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93249.19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93249.19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1112.42</v>
      </c>
      <c r="G440" s="18"/>
      <c r="H440" s="18"/>
      <c r="I440" s="56">
        <f t="shared" si="33"/>
        <v>1112.42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1112.42</v>
      </c>
      <c r="G446" s="13">
        <f>SUM(G439:G445)</f>
        <v>0</v>
      </c>
      <c r="H446" s="13">
        <f>SUM(H439:H445)</f>
        <v>0</v>
      </c>
      <c r="I446" s="13">
        <f>SUM(I439:I445)</f>
        <v>1112.42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1112.42</v>
      </c>
      <c r="G459" s="18"/>
      <c r="H459" s="18"/>
      <c r="I459" s="56">
        <f t="shared" si="34"/>
        <v>1112.42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1112.42</v>
      </c>
      <c r="G460" s="83">
        <f>SUM(G454:G459)</f>
        <v>0</v>
      </c>
      <c r="H460" s="83">
        <f>SUM(H454:H459)</f>
        <v>0</v>
      </c>
      <c r="I460" s="83">
        <f>SUM(I454:I459)</f>
        <v>1112.42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1112.42</v>
      </c>
      <c r="G461" s="42">
        <f>G452+G460</f>
        <v>0</v>
      </c>
      <c r="H461" s="42">
        <f>H452+H460</f>
        <v>0</v>
      </c>
      <c r="I461" s="42">
        <f>I452+I460</f>
        <v>1112.42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196945.72</v>
      </c>
      <c r="G465" s="18">
        <v>0</v>
      </c>
      <c r="H465" s="18">
        <v>3756.8</v>
      </c>
      <c r="I465" s="18"/>
      <c r="J465" s="18">
        <v>1112.42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4165071.31</v>
      </c>
      <c r="G468" s="18">
        <v>93249.19</v>
      </c>
      <c r="H468" s="18">
        <v>113122.11</v>
      </c>
      <c r="I468" s="18"/>
      <c r="J468" s="18">
        <v>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4165071.31</v>
      </c>
      <c r="G470" s="53">
        <f>SUM(G468:G469)</f>
        <v>93249.19</v>
      </c>
      <c r="H470" s="53">
        <f>SUM(H468:H469)</f>
        <v>113122.11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3930586.24</v>
      </c>
      <c r="G472" s="18">
        <v>93249.19</v>
      </c>
      <c r="H472" s="18">
        <v>116678.91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3930586.24</v>
      </c>
      <c r="G474" s="53">
        <f>SUM(G472:G473)</f>
        <v>93249.19</v>
      </c>
      <c r="H474" s="53">
        <f>SUM(H472:H473)</f>
        <v>116678.91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431430.79000000004</v>
      </c>
      <c r="G476" s="53">
        <f>(G465+G470)- G474</f>
        <v>0</v>
      </c>
      <c r="H476" s="53">
        <f>(H465+H470)- H474</f>
        <v>200</v>
      </c>
      <c r="I476" s="53">
        <f>(I465+I470)- I474</f>
        <v>0</v>
      </c>
      <c r="J476" s="53">
        <f>(J465+J470)- J474</f>
        <v>1112.42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382951.85</v>
      </c>
      <c r="G521" s="18">
        <v>145800.67000000001</v>
      </c>
      <c r="H521" s="18">
        <v>109601.54</v>
      </c>
      <c r="I521" s="18">
        <v>1727.61</v>
      </c>
      <c r="J521" s="18">
        <v>2909.33</v>
      </c>
      <c r="K521" s="18"/>
      <c r="L521" s="88">
        <f>SUM(F521:K521)</f>
        <v>642991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382951.85</v>
      </c>
      <c r="G524" s="108">
        <f t="shared" ref="G524:L524" si="36">SUM(G521:G523)</f>
        <v>145800.67000000001</v>
      </c>
      <c r="H524" s="108">
        <f t="shared" si="36"/>
        <v>109601.54</v>
      </c>
      <c r="I524" s="108">
        <f t="shared" si="36"/>
        <v>1727.61</v>
      </c>
      <c r="J524" s="108">
        <f t="shared" si="36"/>
        <v>2909.33</v>
      </c>
      <c r="K524" s="108">
        <f t="shared" si="36"/>
        <v>0</v>
      </c>
      <c r="L524" s="89">
        <f t="shared" si="36"/>
        <v>642991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15544.38</v>
      </c>
      <c r="G526" s="18">
        <v>3887.94</v>
      </c>
      <c r="H526" s="18">
        <v>112752.13</v>
      </c>
      <c r="I526" s="18">
        <v>1826.97</v>
      </c>
      <c r="J526" s="18">
        <v>86.75</v>
      </c>
      <c r="K526" s="18"/>
      <c r="L526" s="88">
        <f>SUM(F526:K526)</f>
        <v>134098.17000000001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15544.38</v>
      </c>
      <c r="G529" s="89">
        <f t="shared" ref="G529:L529" si="37">SUM(G526:G528)</f>
        <v>3887.94</v>
      </c>
      <c r="H529" s="89">
        <f t="shared" si="37"/>
        <v>112752.13</v>
      </c>
      <c r="I529" s="89">
        <f t="shared" si="37"/>
        <v>1826.97</v>
      </c>
      <c r="J529" s="89">
        <f t="shared" si="37"/>
        <v>86.75</v>
      </c>
      <c r="K529" s="89">
        <f t="shared" si="37"/>
        <v>0</v>
      </c>
      <c r="L529" s="89">
        <f t="shared" si="37"/>
        <v>134098.17000000001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13417.6</v>
      </c>
      <c r="G531" s="18">
        <v>6443.99</v>
      </c>
      <c r="H531" s="18">
        <v>179.09</v>
      </c>
      <c r="I531" s="18"/>
      <c r="J531" s="18"/>
      <c r="K531" s="18"/>
      <c r="L531" s="88">
        <f>SUM(F531:K531)</f>
        <v>20040.68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13417.6</v>
      </c>
      <c r="G534" s="89">
        <f t="shared" ref="G534:L534" si="38">SUM(G531:G533)</f>
        <v>6443.99</v>
      </c>
      <c r="H534" s="89">
        <f t="shared" si="38"/>
        <v>179.09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20040.68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13650</v>
      </c>
      <c r="I541" s="18"/>
      <c r="J541" s="18"/>
      <c r="K541" s="18"/>
      <c r="L541" s="88">
        <f>SUM(F541:K541)</f>
        <v>13650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13650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13650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411913.82999999996</v>
      </c>
      <c r="G545" s="89">
        <f t="shared" ref="G545:L545" si="41">G524+G529+G534+G539+G544</f>
        <v>156132.6</v>
      </c>
      <c r="H545" s="89">
        <f t="shared" si="41"/>
        <v>236182.75999999998</v>
      </c>
      <c r="I545" s="89">
        <f t="shared" si="41"/>
        <v>3554.58</v>
      </c>
      <c r="J545" s="89">
        <f t="shared" si="41"/>
        <v>2996.08</v>
      </c>
      <c r="K545" s="89">
        <f t="shared" si="41"/>
        <v>0</v>
      </c>
      <c r="L545" s="89">
        <f t="shared" si="41"/>
        <v>810779.85000000009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642991</v>
      </c>
      <c r="G549" s="87">
        <f>L526</f>
        <v>134098.17000000001</v>
      </c>
      <c r="H549" s="87">
        <f>L531</f>
        <v>20040.68</v>
      </c>
      <c r="I549" s="87">
        <f>L536</f>
        <v>0</v>
      </c>
      <c r="J549" s="87">
        <f>L541</f>
        <v>13650</v>
      </c>
      <c r="K549" s="87">
        <f>SUM(F549:J549)</f>
        <v>810779.85000000009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642991</v>
      </c>
      <c r="G552" s="89">
        <f t="shared" si="42"/>
        <v>134098.17000000001</v>
      </c>
      <c r="H552" s="89">
        <f t="shared" si="42"/>
        <v>20040.68</v>
      </c>
      <c r="I552" s="89">
        <f t="shared" si="42"/>
        <v>0</v>
      </c>
      <c r="J552" s="89">
        <f t="shared" si="42"/>
        <v>13650</v>
      </c>
      <c r="K552" s="89">
        <f t="shared" si="42"/>
        <v>810779.85000000009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>
        <v>1263.52</v>
      </c>
      <c r="I562" s="18"/>
      <c r="J562" s="18"/>
      <c r="K562" s="18"/>
      <c r="L562" s="88">
        <f>SUM(F562:K562)</f>
        <v>1263.52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1263.52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1263.52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1263.52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1263.52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45686.64</v>
      </c>
      <c r="G579" s="18"/>
      <c r="H579" s="18"/>
      <c r="I579" s="87">
        <f t="shared" si="47"/>
        <v>45686.64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113017</v>
      </c>
      <c r="I591" s="18"/>
      <c r="J591" s="18"/>
      <c r="K591" s="104">
        <f t="shared" ref="K591:K597" si="48">SUM(H591:J591)</f>
        <v>113017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13650</v>
      </c>
      <c r="I592" s="18"/>
      <c r="J592" s="18"/>
      <c r="K592" s="104">
        <f t="shared" si="48"/>
        <v>13650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4005</v>
      </c>
      <c r="I594" s="18"/>
      <c r="J594" s="18"/>
      <c r="K594" s="104">
        <f t="shared" si="48"/>
        <v>4005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12623.6</v>
      </c>
      <c r="I597" s="18"/>
      <c r="J597" s="18"/>
      <c r="K597" s="104">
        <f t="shared" si="48"/>
        <v>12623.6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143295.6</v>
      </c>
      <c r="I598" s="108">
        <f>SUM(I591:I597)</f>
        <v>0</v>
      </c>
      <c r="J598" s="108">
        <f>SUM(J591:J597)</f>
        <v>0</v>
      </c>
      <c r="K598" s="108">
        <f>SUM(K591:K597)</f>
        <v>143295.6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82149.240000000005</v>
      </c>
      <c r="I604" s="18"/>
      <c r="J604" s="18"/>
      <c r="K604" s="104">
        <f>SUM(H604:J604)</f>
        <v>82149.240000000005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82149.240000000005</v>
      </c>
      <c r="I605" s="108">
        <f>SUM(I602:I604)</f>
        <v>0</v>
      </c>
      <c r="J605" s="108">
        <f>SUM(J602:J604)</f>
        <v>0</v>
      </c>
      <c r="K605" s="108">
        <f>SUM(K602:K604)</f>
        <v>82149.240000000005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499723.47000000003</v>
      </c>
      <c r="H617" s="109">
        <f>SUM(F52)</f>
        <v>499723.47000000003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968.93000000000006</v>
      </c>
      <c r="H618" s="109">
        <f>SUM(G52)</f>
        <v>968.93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7729.75</v>
      </c>
      <c r="H619" s="109">
        <f>SUM(H52)</f>
        <v>7729.75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1112.42</v>
      </c>
      <c r="H621" s="109">
        <f>SUM(J52)</f>
        <v>1112.42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431430.79000000004</v>
      </c>
      <c r="H622" s="109">
        <f>F476</f>
        <v>431430.79000000004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200</v>
      </c>
      <c r="H624" s="109">
        <f>H476</f>
        <v>200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1112.42</v>
      </c>
      <c r="H626" s="109">
        <f>J476</f>
        <v>1112.42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4165071.31</v>
      </c>
      <c r="H627" s="104">
        <f>SUM(F468)</f>
        <v>4165071.31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93249.189999999988</v>
      </c>
      <c r="H628" s="104">
        <f>SUM(G468)</f>
        <v>93249.19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113122.11</v>
      </c>
      <c r="H629" s="104">
        <f>SUM(H468)</f>
        <v>113122.11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3930586.24</v>
      </c>
      <c r="H632" s="104">
        <f>SUM(F472)</f>
        <v>3930586.24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116678.91000000002</v>
      </c>
      <c r="H633" s="104">
        <f>SUM(H472)</f>
        <v>116678.91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93249.19</v>
      </c>
      <c r="H635" s="104">
        <f>SUM(G472)</f>
        <v>93249.19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1112.42</v>
      </c>
      <c r="H639" s="104">
        <f>SUM(F461)</f>
        <v>1112.42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1112.42</v>
      </c>
      <c r="H642" s="104">
        <f>SUM(I461)</f>
        <v>1112.42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143295.6</v>
      </c>
      <c r="H647" s="104">
        <f>L208+L226+L244</f>
        <v>143295.6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82149.240000000005</v>
      </c>
      <c r="H648" s="104">
        <f>(J257+J338)-(J255+J336)</f>
        <v>82149.240000000005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143295.6</v>
      </c>
      <c r="H649" s="104">
        <f>H598</f>
        <v>143295.6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16636.509999999998</v>
      </c>
      <c r="H652" s="104">
        <f>K263+K345</f>
        <v>16636.509999999998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3910276.52</v>
      </c>
      <c r="G660" s="19">
        <f>(L229+L309+L359)</f>
        <v>0</v>
      </c>
      <c r="H660" s="19">
        <f>(L247+L328+L360)</f>
        <v>0</v>
      </c>
      <c r="I660" s="19">
        <f>SUM(F660:H660)</f>
        <v>3910276.52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30342.880000000001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30342.880000000001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143295.6</v>
      </c>
      <c r="G662" s="19">
        <f>(L226+L306)-(J226+J306)</f>
        <v>0</v>
      </c>
      <c r="H662" s="19">
        <f>(L244+L325)-(J244+J325)</f>
        <v>0</v>
      </c>
      <c r="I662" s="19">
        <f>SUM(F662:H662)</f>
        <v>143295.6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127835.88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127835.88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3608802.16</v>
      </c>
      <c r="G664" s="19">
        <f>G660-SUM(G661:G663)</f>
        <v>0</v>
      </c>
      <c r="H664" s="19">
        <f>H660-SUM(H661:H663)</f>
        <v>0</v>
      </c>
      <c r="I664" s="19">
        <f>I660-SUM(I661:I663)</f>
        <v>3608802.16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199.16</v>
      </c>
      <c r="G665" s="248"/>
      <c r="H665" s="248"/>
      <c r="I665" s="19">
        <f>SUM(F665:H665)</f>
        <v>199.16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18120.12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18120.12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18120.12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18120.12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10" sqref="C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THORNTON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1103992.2</v>
      </c>
      <c r="C9" s="229">
        <f>'DOE25'!G197+'DOE25'!G215+'DOE25'!G233+'DOE25'!G276+'DOE25'!G295+'DOE25'!G314</f>
        <v>522544.91000000003</v>
      </c>
    </row>
    <row r="10" spans="1:3" x14ac:dyDescent="0.2">
      <c r="A10" t="s">
        <v>778</v>
      </c>
      <c r="B10" s="240">
        <v>1081827.45</v>
      </c>
      <c r="C10" s="240">
        <v>520694.43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22164.75</v>
      </c>
      <c r="C12" s="240">
        <v>1850.48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1103992.2</v>
      </c>
      <c r="C13" s="231">
        <f>SUM(C10:C12)</f>
        <v>522544.91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382951.85</v>
      </c>
      <c r="C18" s="229">
        <f>'DOE25'!G198+'DOE25'!G216+'DOE25'!G234+'DOE25'!G277+'DOE25'!G296+'DOE25'!G315</f>
        <v>145800.67000000001</v>
      </c>
    </row>
    <row r="19" spans="1:3" x14ac:dyDescent="0.2">
      <c r="A19" t="s">
        <v>778</v>
      </c>
      <c r="B19" s="240">
        <v>144316</v>
      </c>
      <c r="C19" s="240">
        <v>79666.09</v>
      </c>
    </row>
    <row r="20" spans="1:3" x14ac:dyDescent="0.2">
      <c r="A20" t="s">
        <v>779</v>
      </c>
      <c r="B20" s="240">
        <v>206082.76</v>
      </c>
      <c r="C20" s="240">
        <v>53395.3</v>
      </c>
    </row>
    <row r="21" spans="1:3" x14ac:dyDescent="0.2">
      <c r="A21" t="s">
        <v>780</v>
      </c>
      <c r="B21" s="240">
        <v>32553.09</v>
      </c>
      <c r="C21" s="240">
        <v>12739.28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382951.85000000003</v>
      </c>
      <c r="C22" s="231">
        <f>SUM(C19:C21)</f>
        <v>145800.67000000001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38943.4</v>
      </c>
      <c r="C36" s="235">
        <f>'DOE25'!G200+'DOE25'!G218+'DOE25'!G236+'DOE25'!G279+'DOE25'!G298+'DOE25'!G317</f>
        <v>9838.23</v>
      </c>
    </row>
    <row r="37" spans="1:3" x14ac:dyDescent="0.2">
      <c r="A37" t="s">
        <v>778</v>
      </c>
      <c r="B37" s="240">
        <v>17715.939999999999</v>
      </c>
      <c r="C37" s="240">
        <v>5305.09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21227.46</v>
      </c>
      <c r="C39" s="240">
        <v>4533.1400000000003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38943.399999999994</v>
      </c>
      <c r="C40" s="231">
        <f>SUM(C37:C39)</f>
        <v>9838.23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THORNTON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2364513.79</v>
      </c>
      <c r="D5" s="20">
        <f>SUM('DOE25'!L197:L200)+SUM('DOE25'!L215:L218)+SUM('DOE25'!L233:L236)-F5-G5</f>
        <v>2329625.08</v>
      </c>
      <c r="E5" s="243"/>
      <c r="F5" s="255">
        <f>SUM('DOE25'!J197:J200)+SUM('DOE25'!J215:J218)+SUM('DOE25'!J233:J236)</f>
        <v>26871.18</v>
      </c>
      <c r="G5" s="53">
        <f>SUM('DOE25'!K197:K200)+SUM('DOE25'!K215:K218)+SUM('DOE25'!K233:K236)</f>
        <v>8017.5300000000007</v>
      </c>
      <c r="H5" s="259"/>
    </row>
    <row r="6" spans="1:9" x14ac:dyDescent="0.2">
      <c r="A6" s="32">
        <v>2100</v>
      </c>
      <c r="B6" t="s">
        <v>800</v>
      </c>
      <c r="C6" s="245">
        <f t="shared" si="0"/>
        <v>295311.94999999995</v>
      </c>
      <c r="D6" s="20">
        <f>'DOE25'!L202+'DOE25'!L220+'DOE25'!L238-F6-G6</f>
        <v>294444.40999999997</v>
      </c>
      <c r="E6" s="243"/>
      <c r="F6" s="255">
        <f>'DOE25'!J202+'DOE25'!J220+'DOE25'!J238</f>
        <v>867.54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67449.19</v>
      </c>
      <c r="D7" s="20">
        <f>'DOE25'!L203+'DOE25'!L221+'DOE25'!L239-F7-G7</f>
        <v>67449.19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93935.85</v>
      </c>
      <c r="D8" s="243"/>
      <c r="E8" s="20">
        <f>'DOE25'!L204+'DOE25'!L222+'DOE25'!L240-F8-G8-D9-D11</f>
        <v>88717.63</v>
      </c>
      <c r="F8" s="255">
        <f>'DOE25'!J204+'DOE25'!J222+'DOE25'!J240</f>
        <v>0</v>
      </c>
      <c r="G8" s="53">
        <f>'DOE25'!K204+'DOE25'!K222+'DOE25'!K240</f>
        <v>5218.22</v>
      </c>
      <c r="H8" s="259"/>
    </row>
    <row r="9" spans="1:9" x14ac:dyDescent="0.2">
      <c r="A9" s="32">
        <v>2310</v>
      </c>
      <c r="B9" t="s">
        <v>817</v>
      </c>
      <c r="C9" s="245">
        <f t="shared" si="0"/>
        <v>19866.55</v>
      </c>
      <c r="D9" s="244">
        <v>19866.55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2400</v>
      </c>
      <c r="D10" s="243"/>
      <c r="E10" s="244">
        <v>2400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58712.15</v>
      </c>
      <c r="D11" s="244">
        <v>58712.15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289330.11</v>
      </c>
      <c r="D12" s="20">
        <f>'DOE25'!L205+'DOE25'!L223+'DOE25'!L241-F12-G12</f>
        <v>288361.11</v>
      </c>
      <c r="E12" s="243"/>
      <c r="F12" s="255">
        <f>'DOE25'!J205+'DOE25'!J223+'DOE25'!J241</f>
        <v>0</v>
      </c>
      <c r="G12" s="53">
        <f>'DOE25'!K205+'DOE25'!K223+'DOE25'!K241</f>
        <v>969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150</v>
      </c>
      <c r="D13" s="243"/>
      <c r="E13" s="20">
        <f>'DOE25'!L206+'DOE25'!L224+'DOE25'!L242-F13-G13</f>
        <v>150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371340.03</v>
      </c>
      <c r="D14" s="20">
        <f>'DOE25'!L207+'DOE25'!L225+'DOE25'!L243-F14-G14</f>
        <v>343246.81000000006</v>
      </c>
      <c r="E14" s="243"/>
      <c r="F14" s="255">
        <f>'DOE25'!J207+'DOE25'!J225+'DOE25'!J243</f>
        <v>28093.22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143295.6</v>
      </c>
      <c r="D15" s="20">
        <f>'DOE25'!L208+'DOE25'!L226+'DOE25'!L244-F15-G15</f>
        <v>143295.6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210044.51</v>
      </c>
      <c r="D22" s="243"/>
      <c r="E22" s="243"/>
      <c r="F22" s="255">
        <f>'DOE25'!L255+'DOE25'!L336</f>
        <v>210044.51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93249.19</v>
      </c>
      <c r="D29" s="20">
        <f>'DOE25'!L358+'DOE25'!L359+'DOE25'!L360-'DOE25'!I367-F29-G29</f>
        <v>93249.19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113122.11000000002</v>
      </c>
      <c r="D31" s="20">
        <f>'DOE25'!L290+'DOE25'!L309+'DOE25'!L328+'DOE25'!L333+'DOE25'!L334+'DOE25'!L335-F31-G31</f>
        <v>84925.150000000009</v>
      </c>
      <c r="E31" s="243"/>
      <c r="F31" s="255">
        <f>'DOE25'!J290+'DOE25'!J309+'DOE25'!J328+'DOE25'!J333+'DOE25'!J334+'DOE25'!J335</f>
        <v>26317.3</v>
      </c>
      <c r="G31" s="53">
        <f>'DOE25'!K290+'DOE25'!K309+'DOE25'!K328+'DOE25'!K333+'DOE25'!K334+'DOE25'!K335</f>
        <v>1879.6599999999999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3723175.2399999998</v>
      </c>
      <c r="E33" s="246">
        <f>SUM(E5:E31)</f>
        <v>91267.63</v>
      </c>
      <c r="F33" s="246">
        <f>SUM(F5:F31)</f>
        <v>292193.75</v>
      </c>
      <c r="G33" s="246">
        <f>SUM(G5:G31)</f>
        <v>16084.41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91267.63</v>
      </c>
      <c r="E35" s="249"/>
    </row>
    <row r="36" spans="2:8" ht="12" thickTop="1" x14ac:dyDescent="0.2">
      <c r="B36" t="s">
        <v>814</v>
      </c>
      <c r="D36" s="20">
        <f>D33</f>
        <v>3723175.2399999998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THORNTON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489964.07</v>
      </c>
      <c r="D8" s="95">
        <f>'DOE25'!G9</f>
        <v>-1378.93</v>
      </c>
      <c r="E8" s="95">
        <f>'DOE25'!H9</f>
        <v>-24036.61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1112.42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5603.4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2347.86</v>
      </c>
      <c r="E12" s="95">
        <f>'DOE25'!H13</f>
        <v>31766.36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4156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499723.47000000003</v>
      </c>
      <c r="D18" s="41">
        <f>SUM(D8:D17)</f>
        <v>968.93000000000006</v>
      </c>
      <c r="E18" s="41">
        <f>SUM(E8:E17)</f>
        <v>7729.75</v>
      </c>
      <c r="F18" s="41">
        <f>SUM(F8:F17)</f>
        <v>0</v>
      </c>
      <c r="G18" s="41">
        <f>SUM(G8:G17)</f>
        <v>1112.42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68292.679999999993</v>
      </c>
      <c r="D23" s="95">
        <f>'DOE25'!G24</f>
        <v>0</v>
      </c>
      <c r="E23" s="95">
        <f>'DOE25'!H24</f>
        <v>7529.75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968.93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68292.679999999993</v>
      </c>
      <c r="D31" s="41">
        <f>SUM(D21:D30)</f>
        <v>968.93</v>
      </c>
      <c r="E31" s="41">
        <f>SUM(E21:E30)</f>
        <v>7529.75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311619.28000000003</v>
      </c>
      <c r="D44" s="95">
        <f>'DOE25'!G45</f>
        <v>0</v>
      </c>
      <c r="E44" s="95">
        <f>'DOE25'!H45</f>
        <v>200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1112.42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119811.51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431430.79000000004</v>
      </c>
      <c r="D50" s="41">
        <f>SUM(D34:D49)</f>
        <v>0</v>
      </c>
      <c r="E50" s="41">
        <f>SUM(E34:E49)</f>
        <v>200</v>
      </c>
      <c r="F50" s="41">
        <f>SUM(F34:F49)</f>
        <v>0</v>
      </c>
      <c r="G50" s="41">
        <f>SUM(G34:G49)</f>
        <v>1112.42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499723.47000000003</v>
      </c>
      <c r="D51" s="41">
        <f>D50+D31</f>
        <v>968.93</v>
      </c>
      <c r="E51" s="41">
        <f>E50+E31</f>
        <v>7729.75</v>
      </c>
      <c r="F51" s="41">
        <f>F50+F31</f>
        <v>0</v>
      </c>
      <c r="G51" s="41">
        <f>G50+G31</f>
        <v>1112.42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3099303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70.14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30342.880000000001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28326.15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28396.29</v>
      </c>
      <c r="D62" s="130">
        <f>SUM(D57:D61)</f>
        <v>30342.880000000001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3127699.29</v>
      </c>
      <c r="D63" s="22">
        <f>D56+D62</f>
        <v>30342.880000000001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464555.82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506126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970681.82000000007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784.77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784.77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970681.82000000007</v>
      </c>
      <c r="D81" s="130">
        <f>SUM(D79:D80)+D78+D70</f>
        <v>784.77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55426.65</v>
      </c>
      <c r="D88" s="95">
        <f>SUM('DOE25'!G153:G161)</f>
        <v>45485.03</v>
      </c>
      <c r="E88" s="95">
        <f>SUM('DOE25'!H153:H161)</f>
        <v>113122.11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7706.75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63133.4</v>
      </c>
      <c r="D91" s="131">
        <f>SUM(D85:D90)</f>
        <v>45485.03</v>
      </c>
      <c r="E91" s="131">
        <f>SUM(E85:E90)</f>
        <v>113122.11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16636.509999999998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3556.8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3556.8</v>
      </c>
      <c r="D103" s="86">
        <f>SUM(D93:D102)</f>
        <v>16636.509999999998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4165071.31</v>
      </c>
      <c r="D104" s="86">
        <f>D63+D81+D91+D103</f>
        <v>93249.189999999988</v>
      </c>
      <c r="E104" s="86">
        <f>E63+E81+E91+E103</f>
        <v>113122.11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1654171.5999999999</v>
      </c>
      <c r="D109" s="24" t="s">
        <v>288</v>
      </c>
      <c r="E109" s="95">
        <f>('DOE25'!L276)+('DOE25'!L295)+('DOE25'!L314)</f>
        <v>93137.32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644254.52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66087.670000000013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2364513.79</v>
      </c>
      <c r="D115" s="86">
        <f>SUM(D109:D114)</f>
        <v>0</v>
      </c>
      <c r="E115" s="86">
        <f>SUM(E109:E114)</f>
        <v>93137.32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295311.94999999995</v>
      </c>
      <c r="D118" s="24" t="s">
        <v>288</v>
      </c>
      <c r="E118" s="95">
        <f>+('DOE25'!L281)+('DOE25'!L300)+('DOE25'!L319)</f>
        <v>400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67449.19</v>
      </c>
      <c r="D119" s="24" t="s">
        <v>288</v>
      </c>
      <c r="E119" s="95">
        <f>+('DOE25'!L282)+('DOE25'!L301)+('DOE25'!L320)</f>
        <v>14250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172514.55</v>
      </c>
      <c r="D120" s="24" t="s">
        <v>288</v>
      </c>
      <c r="E120" s="95">
        <f>+('DOE25'!L283)+('DOE25'!L302)+('DOE25'!L321)</f>
        <v>3577.9700000000003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289330.11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150</v>
      </c>
      <c r="D122" s="24" t="s">
        <v>288</v>
      </c>
      <c r="E122" s="95">
        <f>+('DOE25'!L285)+('DOE25'!L304)+('DOE25'!L323)</f>
        <v>1756.82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371340.03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143295.6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93249.19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1339391.4300000002</v>
      </c>
      <c r="D128" s="86">
        <f>SUM(D118:D127)</f>
        <v>93249.19</v>
      </c>
      <c r="E128" s="86">
        <f>SUM(E118:E127)</f>
        <v>19984.79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210044.51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3556.8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16636.509999999998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226681.02000000002</v>
      </c>
      <c r="D144" s="141">
        <f>SUM(D130:D143)</f>
        <v>0</v>
      </c>
      <c r="E144" s="141">
        <f>SUM(E130:E143)</f>
        <v>3556.8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3930586.24</v>
      </c>
      <c r="D145" s="86">
        <f>(D115+D128+D144)</f>
        <v>93249.19</v>
      </c>
      <c r="E145" s="86">
        <f>(E115+E128+E144)</f>
        <v>116678.91000000002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THORNTON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18120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18120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1747309</v>
      </c>
      <c r="D10" s="182">
        <f>ROUND((C10/$C$28)*100,1)</f>
        <v>45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644255</v>
      </c>
      <c r="D11" s="182">
        <f>ROUND((C11/$C$28)*100,1)</f>
        <v>16.600000000000001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66088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295712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81699</v>
      </c>
      <c r="D16" s="182">
        <f t="shared" si="0"/>
        <v>2.1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176093</v>
      </c>
      <c r="D17" s="182">
        <f t="shared" si="0"/>
        <v>4.5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289330</v>
      </c>
      <c r="D18" s="182">
        <f t="shared" si="0"/>
        <v>7.5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1907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371340</v>
      </c>
      <c r="D20" s="182">
        <f t="shared" si="0"/>
        <v>9.6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143296</v>
      </c>
      <c r="D21" s="182">
        <f t="shared" si="0"/>
        <v>3.7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62906.119999999995</v>
      </c>
      <c r="D27" s="182">
        <f t="shared" si="0"/>
        <v>1.6</v>
      </c>
    </row>
    <row r="28" spans="1:4" x14ac:dyDescent="0.2">
      <c r="B28" s="187" t="s">
        <v>722</v>
      </c>
      <c r="C28" s="180">
        <f>SUM(C10:C27)</f>
        <v>3879935.12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210045</v>
      </c>
    </row>
    <row r="30" spans="1:4" x14ac:dyDescent="0.2">
      <c r="B30" s="187" t="s">
        <v>728</v>
      </c>
      <c r="C30" s="180">
        <f>SUM(C28:C29)</f>
        <v>4089980.12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3099303</v>
      </c>
      <c r="D35" s="182">
        <f t="shared" ref="D35:D40" si="1">ROUND((C35/$C$41)*100,1)</f>
        <v>71.7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28396.290000000037</v>
      </c>
      <c r="D36" s="182">
        <f t="shared" si="1"/>
        <v>0.7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970682</v>
      </c>
      <c r="D37" s="182">
        <f t="shared" si="1"/>
        <v>22.5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785</v>
      </c>
      <c r="D38" s="182">
        <f t="shared" si="1"/>
        <v>0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221741</v>
      </c>
      <c r="D39" s="182">
        <f t="shared" si="1"/>
        <v>5.0999999999999996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4320907.29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THORNTON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2017-08-29T14:42:35Z</cp:lastPrinted>
  <dcterms:created xsi:type="dcterms:W3CDTF">1997-12-04T19:04:30Z</dcterms:created>
  <dcterms:modified xsi:type="dcterms:W3CDTF">2017-11-29T18:08:04Z</dcterms:modified>
</cp:coreProperties>
</file>