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19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C19" i="10" s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L251" i="1"/>
  <c r="D17" i="13" s="1"/>
  <c r="C17" i="13" s="1"/>
  <c r="F18" i="13"/>
  <c r="D18" i="13" s="1"/>
  <c r="C18" i="13" s="1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E120" i="2" s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C132" i="2" s="1"/>
  <c r="L341" i="1"/>
  <c r="L342" i="1"/>
  <c r="E132" i="2" s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G60" i="1"/>
  <c r="D56" i="2" s="1"/>
  <c r="H60" i="1"/>
  <c r="E56" i="2" s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F85" i="2" s="1"/>
  <c r="I162" i="1"/>
  <c r="L250" i="1"/>
  <c r="C113" i="2" s="1"/>
  <c r="L332" i="1"/>
  <c r="L254" i="1"/>
  <c r="L268" i="1"/>
  <c r="C142" i="2" s="1"/>
  <c r="L269" i="1"/>
  <c r="L349" i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F56" i="2"/>
  <c r="E57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2" i="2"/>
  <c r="E113" i="2"/>
  <c r="C114" i="2"/>
  <c r="D115" i="2"/>
  <c r="F115" i="2"/>
  <c r="G115" i="2"/>
  <c r="E118" i="2"/>
  <c r="E121" i="2"/>
  <c r="E122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G641" i="1" s="1"/>
  <c r="J641" i="1" s="1"/>
  <c r="F452" i="1"/>
  <c r="G452" i="1"/>
  <c r="H452" i="1"/>
  <c r="F460" i="1"/>
  <c r="G460" i="1"/>
  <c r="G461" i="1" s="1"/>
  <c r="H640" i="1" s="1"/>
  <c r="H460" i="1"/>
  <c r="H461" i="1" s="1"/>
  <c r="H641" i="1" s="1"/>
  <c r="F461" i="1"/>
  <c r="F470" i="1"/>
  <c r="G470" i="1"/>
  <c r="H470" i="1"/>
  <c r="I470" i="1"/>
  <c r="J470" i="1"/>
  <c r="F474" i="1"/>
  <c r="F476" i="1" s="1"/>
  <c r="H622" i="1" s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H545" i="1" s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A40" i="12"/>
  <c r="F78" i="2"/>
  <c r="F81" i="2" s="1"/>
  <c r="E62" i="2"/>
  <c r="E63" i="2" s="1"/>
  <c r="J257" i="1"/>
  <c r="J271" i="1" s="1"/>
  <c r="H112" i="1"/>
  <c r="J571" i="1"/>
  <c r="L419" i="1"/>
  <c r="I476" i="1"/>
  <c r="H625" i="1" s="1"/>
  <c r="J625" i="1" s="1"/>
  <c r="F169" i="1"/>
  <c r="J140" i="1"/>
  <c r="F571" i="1"/>
  <c r="G22" i="2"/>
  <c r="F22" i="13"/>
  <c r="C22" i="13" s="1"/>
  <c r="J545" i="1"/>
  <c r="L570" i="1"/>
  <c r="I571" i="1"/>
  <c r="G36" i="2"/>
  <c r="L565" i="1"/>
  <c r="G545" i="1" l="1"/>
  <c r="C120" i="2"/>
  <c r="A13" i="12"/>
  <c r="J655" i="1"/>
  <c r="J476" i="1"/>
  <c r="H626" i="1" s="1"/>
  <c r="H476" i="1"/>
  <c r="H624" i="1" s="1"/>
  <c r="J624" i="1" s="1"/>
  <c r="J651" i="1"/>
  <c r="J640" i="1"/>
  <c r="L401" i="1"/>
  <c r="C139" i="2" s="1"/>
  <c r="I369" i="1"/>
  <c r="H634" i="1" s="1"/>
  <c r="C125" i="2"/>
  <c r="F551" i="1"/>
  <c r="L524" i="1"/>
  <c r="F663" i="1"/>
  <c r="L614" i="1"/>
  <c r="E124" i="2"/>
  <c r="E111" i="2"/>
  <c r="C12" i="10"/>
  <c r="H662" i="1"/>
  <c r="C121" i="2"/>
  <c r="D12" i="13"/>
  <c r="C12" i="13" s="1"/>
  <c r="C18" i="10"/>
  <c r="C109" i="2"/>
  <c r="C10" i="10"/>
  <c r="E8" i="13"/>
  <c r="C8" i="13" s="1"/>
  <c r="J639" i="1"/>
  <c r="I257" i="1"/>
  <c r="I271" i="1" s="1"/>
  <c r="C78" i="2"/>
  <c r="L270" i="1"/>
  <c r="G62" i="2"/>
  <c r="E131" i="2"/>
  <c r="L351" i="1"/>
  <c r="L309" i="1"/>
  <c r="E119" i="2"/>
  <c r="K550" i="1"/>
  <c r="E13" i="13"/>
  <c r="C13" i="13" s="1"/>
  <c r="D15" i="13"/>
  <c r="C15" i="13" s="1"/>
  <c r="L539" i="1"/>
  <c r="L256" i="1"/>
  <c r="G164" i="2"/>
  <c r="E115" i="2"/>
  <c r="E103" i="2"/>
  <c r="E81" i="2"/>
  <c r="J636" i="1"/>
  <c r="D18" i="2"/>
  <c r="J551" i="1"/>
  <c r="J552" i="1" s="1"/>
  <c r="L544" i="1"/>
  <c r="G661" i="1"/>
  <c r="D127" i="2"/>
  <c r="D128" i="2" s="1"/>
  <c r="D145" i="2" s="1"/>
  <c r="D29" i="13"/>
  <c r="C29" i="13" s="1"/>
  <c r="F661" i="1"/>
  <c r="L229" i="1"/>
  <c r="G660" i="1" s="1"/>
  <c r="C17" i="10"/>
  <c r="L534" i="1"/>
  <c r="F18" i="2"/>
  <c r="H140" i="1"/>
  <c r="E123" i="2"/>
  <c r="L290" i="1"/>
  <c r="L338" i="1" s="1"/>
  <c r="L352" i="1" s="1"/>
  <c r="G633" i="1" s="1"/>
  <c r="J633" i="1" s="1"/>
  <c r="C119" i="2"/>
  <c r="D7" i="13"/>
  <c r="C7" i="13" s="1"/>
  <c r="E16" i="13"/>
  <c r="I169" i="1"/>
  <c r="C26" i="10"/>
  <c r="K598" i="1"/>
  <c r="G647" i="1" s="1"/>
  <c r="K500" i="1"/>
  <c r="I460" i="1"/>
  <c r="I452" i="1"/>
  <c r="I446" i="1"/>
  <c r="G642" i="1" s="1"/>
  <c r="K338" i="1"/>
  <c r="K352" i="1" s="1"/>
  <c r="G338" i="1"/>
  <c r="G352" i="1" s="1"/>
  <c r="C112" i="2"/>
  <c r="G549" i="1"/>
  <c r="L529" i="1"/>
  <c r="C29" i="10"/>
  <c r="F130" i="2"/>
  <c r="F144" i="2" s="1"/>
  <c r="F145" i="2" s="1"/>
  <c r="H661" i="1"/>
  <c r="C35" i="10"/>
  <c r="L362" i="1"/>
  <c r="C27" i="10" s="1"/>
  <c r="C25" i="10"/>
  <c r="H647" i="1"/>
  <c r="C15" i="10"/>
  <c r="J338" i="1"/>
  <c r="J352" i="1" s="1"/>
  <c r="K257" i="1"/>
  <c r="K271" i="1" s="1"/>
  <c r="G257" i="1"/>
  <c r="G271" i="1" s="1"/>
  <c r="F257" i="1"/>
  <c r="F271" i="1" s="1"/>
  <c r="G192" i="1"/>
  <c r="I52" i="1"/>
  <c r="H620" i="1" s="1"/>
  <c r="C91" i="2"/>
  <c r="D81" i="2"/>
  <c r="C70" i="2"/>
  <c r="G112" i="1"/>
  <c r="H25" i="13"/>
  <c r="H33" i="13" s="1"/>
  <c r="C20" i="10"/>
  <c r="D50" i="2"/>
  <c r="D31" i="2"/>
  <c r="E31" i="2"/>
  <c r="J622" i="1"/>
  <c r="C18" i="2"/>
  <c r="C62" i="2"/>
  <c r="F112" i="1"/>
  <c r="C56" i="2"/>
  <c r="J634" i="1"/>
  <c r="C25" i="13"/>
  <c r="C32" i="10"/>
  <c r="C131" i="2"/>
  <c r="L247" i="1"/>
  <c r="H660" i="1" s="1"/>
  <c r="H257" i="1"/>
  <c r="H271" i="1" s="1"/>
  <c r="C110" i="2"/>
  <c r="C124" i="2"/>
  <c r="F662" i="1"/>
  <c r="C21" i="10"/>
  <c r="G649" i="1"/>
  <c r="J649" i="1" s="1"/>
  <c r="D14" i="13"/>
  <c r="C14" i="13" s="1"/>
  <c r="C123" i="2"/>
  <c r="D5" i="13"/>
  <c r="C5" i="13" s="1"/>
  <c r="C118" i="2"/>
  <c r="D6" i="13"/>
  <c r="C6" i="13" s="1"/>
  <c r="C11" i="10"/>
  <c r="L211" i="1"/>
  <c r="G645" i="1"/>
  <c r="J645" i="1" s="1"/>
  <c r="H52" i="1"/>
  <c r="H619" i="1" s="1"/>
  <c r="J619" i="1" s="1"/>
  <c r="J623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I140" i="1"/>
  <c r="A22" i="12"/>
  <c r="G50" i="2"/>
  <c r="G51" i="2" s="1"/>
  <c r="H648" i="1"/>
  <c r="J648" i="1" s="1"/>
  <c r="J652" i="1"/>
  <c r="G571" i="1"/>
  <c r="I434" i="1"/>
  <c r="G434" i="1"/>
  <c r="I663" i="1"/>
  <c r="E33" i="13" l="1"/>
  <c r="D35" i="13" s="1"/>
  <c r="L408" i="1"/>
  <c r="G637" i="1" s="1"/>
  <c r="J637" i="1" s="1"/>
  <c r="C141" i="2"/>
  <c r="C144" i="2" s="1"/>
  <c r="D31" i="13"/>
  <c r="C31" i="13" s="1"/>
  <c r="I662" i="1"/>
  <c r="G664" i="1"/>
  <c r="G667" i="1" s="1"/>
  <c r="G635" i="1"/>
  <c r="J635" i="1" s="1"/>
  <c r="I661" i="1"/>
  <c r="H664" i="1"/>
  <c r="H667" i="1" s="1"/>
  <c r="J647" i="1"/>
  <c r="C115" i="2"/>
  <c r="D104" i="2"/>
  <c r="C81" i="2"/>
  <c r="C36" i="10"/>
  <c r="G104" i="2"/>
  <c r="E145" i="2"/>
  <c r="L545" i="1"/>
  <c r="C16" i="13"/>
  <c r="G552" i="1"/>
  <c r="K549" i="1"/>
  <c r="K551" i="1"/>
  <c r="F552" i="1"/>
  <c r="F193" i="1"/>
  <c r="G627" i="1" s="1"/>
  <c r="J627" i="1" s="1"/>
  <c r="C128" i="2"/>
  <c r="C63" i="2"/>
  <c r="I461" i="1"/>
  <c r="H642" i="1" s="1"/>
  <c r="J642" i="1" s="1"/>
  <c r="I193" i="1"/>
  <c r="G630" i="1" s="1"/>
  <c r="J630" i="1" s="1"/>
  <c r="L257" i="1"/>
  <c r="L271" i="1" s="1"/>
  <c r="G632" i="1" s="1"/>
  <c r="J632" i="1" s="1"/>
  <c r="E128" i="2"/>
  <c r="E51" i="2"/>
  <c r="D51" i="2"/>
  <c r="H646" i="1"/>
  <c r="J646" i="1" s="1"/>
  <c r="C28" i="10"/>
  <c r="D19" i="10" s="1"/>
  <c r="F660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C104" i="2"/>
  <c r="G672" i="1"/>
  <c r="C5" i="10" s="1"/>
  <c r="H672" i="1"/>
  <c r="C6" i="10" s="1"/>
  <c r="C145" i="2"/>
  <c r="K552" i="1"/>
  <c r="D21" i="10"/>
  <c r="D12" i="10"/>
  <c r="D13" i="10"/>
  <c r="D18" i="10"/>
  <c r="D11" i="10"/>
  <c r="D22" i="10"/>
  <c r="D27" i="10"/>
  <c r="D17" i="10"/>
  <c r="D24" i="10"/>
  <c r="D10" i="10"/>
  <c r="D26" i="10"/>
  <c r="C30" i="10"/>
  <c r="D16" i="10"/>
  <c r="D23" i="10"/>
  <c r="D20" i="10"/>
  <c r="D15" i="10"/>
  <c r="D25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<sst xmlns="http://schemas.openxmlformats.org/spreadsheetml/2006/main" count="3955" uniqueCount="913">
  <si>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</si>
  <si>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</si>
  <si>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</si>
  <si>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</si>
  <si>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</si>
  <si>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</si>
  <si>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</si>
  <si>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</si>
  <si>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</si>
  <si>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</si>
  <si>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</si>
  <si>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</si>
  <si>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</si>
  <si>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</si>
  <si>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</si>
  <si>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</si>
  <si>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</si>
  <si>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</si>
  <si>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</si>
  <si>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</si>
  <si>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</si>
  <si>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</si>
  <si>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</si>
  <si>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</si>
  <si>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</si>
  <si>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</si>
  <si>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</si>
  <si>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</si>
  <si>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</si>
  <si>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</si>
  <si>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</si>
  <si>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</si>
  <si>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</si>
  <si>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</si>
  <si>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</si>
  <si>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</si>
  <si>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</si>
  <si>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</si>
  <si>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</si>
  <si>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</si>
  <si>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</si>
  <si>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</si>
  <si>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</si>
  <si>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</si>
  <si>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</si>
  <si>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</si>
  <si>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</si>
  <si>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</si>
  <si>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</si>
  <si>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</si>
  <si>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</si>
  <si>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</si>
  <si>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</si>
  <si>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</si>
  <si>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</si>
  <si>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</si>
  <si>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</si>
  <si>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</si>
  <si>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</si>
  <si>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</si>
  <si>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</si>
  <si>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</si>
  <si>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</si>
  <si>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</si>
  <si>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</si>
  <si>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</si>
  <si>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</si>
  <si>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</si>
  <si>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</si>
  <si>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</si>
  <si>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</si>
  <si>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</si>
  <si>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</si>
  <si>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</si>
  <si>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</si>
  <si>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</si>
  <si>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</si>
  <si>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</si>
  <si>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</si>
  <si>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</si>
  <si>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</si>
  <si>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</si>
  <si>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</si>
  <si>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</si>
  <si>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</si>
  <si>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</si>
  <si>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</si>
  <si>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</si>
  <si>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</si>
  <si>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</si>
  <si>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</si>
  <si>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</si>
  <si>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</si>
  <si>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</si>
  <si>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</si>
  <si>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</si>
  <si>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</si>
  <si>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</si>
  <si>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</si>
  <si>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</si>
  <si>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</si>
  <si>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</si>
  <si>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</si>
  <si>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</si>
  <si>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</si>
  <si>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</si>
  <si>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</si>
  <si>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</si>
  <si>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</si>
  <si>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</si>
  <si>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</si>
  <si>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</si>
  <si>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</si>
  <si>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</si>
  <si>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</si>
  <si>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</si>
  <si>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</si>
  <si>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</si>
  <si>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</si>
  <si>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</si>
  <si>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</si>
  <si>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</si>
  <si>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</si>
  <si>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</si>
  <si>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</si>
  <si>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</si>
  <si>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</si>
  <si>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</si>
  <si>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</si>
  <si>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</si>
  <si>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</si>
  <si>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</si>
  <si>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</si>
  <si>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</si>
  <si>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</si>
  <si>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</si>
  <si>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</si>
  <si>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</si>
  <si>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</si>
  <si>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</si>
  <si>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</si>
  <si>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</si>
  <si>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</si>
  <si>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</si>
  <si>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</si>
  <si>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</si>
  <si>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</si>
  <si>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</si>
  <si>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</si>
  <si>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</si>
  <si>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</si>
  <si>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</si>
  <si>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</si>
  <si>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</si>
  <si>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</si>
  <si>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</si>
  <si>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</si>
  <si>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</si>
  <si>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</si>
  <si>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</si>
  <si>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</si>
  <si>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</si>
  <si>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</si>
  <si>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</si>
  <si>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</si>
  <si>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</si>
  <si>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</si>
  <si>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</si>
  <si>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</si>
  <si>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</si>
  <si>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</si>
  <si>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</si>
  <si>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</si>
  <si>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</si>
  <si>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</si>
  <si>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</si>
  <si>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</si>
  <si>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</si>
  <si>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</si>
  <si>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</si>
  <si>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</si>
  <si>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</si>
  <si>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</si>
  <si>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</si>
  <si>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</si>
  <si>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</si>
  <si>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</si>
  <si>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</si>
  <si>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</si>
  <si>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</si>
  <si>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</si>
  <si>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</si>
  <si>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</si>
  <si>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</si>
  <si>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</si>
  <si>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</si>
  <si>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</si>
  <si>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</si>
  <si>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</si>
  <si>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</si>
  <si>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</si>
  <si>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</si>
  <si>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</si>
  <si>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</si>
  <si>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</si>
  <si>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</si>
  <si>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</si>
  <si>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</si>
  <si>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</si>
  <si>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</si>
  <si>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</si>
  <si>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</si>
  <si>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</si>
  <si>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</si>
  <si>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</si>
  <si>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</si>
  <si>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</si>
  <si>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</si>
  <si>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</si>
  <si>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</si>
  <si>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</si>
  <si>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</si>
  <si>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</si>
  <si>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</si>
  <si>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</si>
  <si>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</si>
  <si>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</si>
  <si>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</si>
  <si>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</si>
  <si>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</si>
  <si>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</si>
  <si>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</si>
  <si>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</si>
  <si>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</si>
  <si>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</si>
  <si>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</si>
  <si>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</si>
  <si>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</si>
  <si>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</si>
  <si>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</si>
  <si>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</si>
  <si>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</si>
  <si>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</si>
  <si>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</si>
  <si>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</si>
  <si>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</si>
  <si>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</si>
  <si>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</si>
  <si>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</si>
  <si>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</si>
  <si>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</si>
  <si>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</si>
  <si>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</si>
  <si>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</si>
  <si>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</si>
  <si>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</si>
  <si>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</si>
  <si>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</si>
  <si>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</si>
  <si>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</si>
  <si>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</si>
  <si>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</si>
  <si>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</si>
  <si>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</si>
  <si>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</si>
  <si>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</si>
  <si>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</si>
  <si>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</si>
  <si>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</si>
  <si>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</si>
  <si>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</si>
  <si>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</si>
  <si>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</si>
  <si>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</si>
  <si>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</si>
  <si>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</si>
  <si>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</si>
  <si>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</si>
  <si>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</si>
  <si>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</si>
  <si>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</si>
  <si>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</si>
  <si>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</si>
  <si>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</si>
  <si>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</si>
  <si>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</si>
  <si>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</si>
  <si>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</si>
  <si>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</si>
  <si>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</si>
  <si>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</si>
  <si>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</si>
  <si>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</si>
  <si>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</si>
  <si>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</si>
  <si>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</si>
  <si>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</si>
  <si>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</si>
  <si>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</si>
  <si>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</si>
  <si>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</si>
  <si>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</si>
  <si>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</si>
  <si>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</si>
  <si>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</si>
  <si>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</si>
  <si>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</si>
  <si>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</si>
  <si>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</si>
  <si>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</si>
  <si>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</si>
  <si>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</si>
  <si>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</si>
  <si>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</si>
  <si>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</si>
  <si>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</si>
  <si>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</si>
  <si>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</si>
  <si>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</si>
  <si>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</si>
  <si>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</si>
  <si>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</si>
  <si>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</si>
  <si>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</si>
  <si>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</si>
  <si>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</si>
  <si>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</si>
  <si>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</si>
  <si>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</si>
  <si>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</si>
  <si>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</si>
  <si>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</si>
  <si>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</si>
  <si>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</si>
  <si>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</si>
  <si>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</si>
  <si>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</si>
  <si>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</si>
  <si>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</si>
  <si>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</si>
  <si>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</si>
  <si>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</si>
  <si>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</si>
  <si>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</si>
  <si>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</si>
  <si>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</si>
  <si>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</si>
  <si>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</si>
  <si>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</si>
  <si>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</si>
  <si>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</si>
  <si>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</si>
  <si>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</si>
  <si>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</si>
  <si>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</si>
  <si>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</si>
  <si>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</si>
  <si>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</si>
  <si>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</si>
  <si>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</si>
  <si>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</si>
  <si>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</si>
  <si>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</si>
  <si>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</si>
  <si>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</si>
  <si>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</si>
  <si>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</si>
  <si>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</si>
  <si>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</si>
  <si>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</si>
  <si>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</si>
  <si>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</si>
  <si>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</si>
  <si>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</si>
  <si>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</si>
  <si>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</si>
  <si>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</si>
  <si>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</si>
  <si>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</si>
  <si>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</si>
  <si>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</si>
  <si>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</si>
  <si>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</si>
  <si>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</si>
  <si>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</si>
  <si>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</si>
  <si>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</si>
  <si>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</si>
  <si>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</si>
  <si>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</si>
  <si>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</si>
  <si>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</si>
  <si>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</si>
  <si>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</si>
  <si>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</si>
  <si>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</si>
  <si>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</si>
  <si>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</si>
  <si>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</si>
  <si>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</si>
  <si>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</si>
  <si>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</si>
  <si>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</si>
  <si>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</si>
  <si>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</si>
  <si>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</si>
  <si>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</si>
  <si>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</si>
  <si>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</si>
  <si>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</si>
  <si>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</si>
  <si>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</si>
  <si>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</si>
  <si>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</si>
  <si>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</si>
  <si>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</si>
  <si>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</si>
  <si>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</si>
  <si>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</si>
  <si>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</si>
  <si>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</si>
  <si>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</si>
  <si>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</si>
  <si>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</si>
  <si>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</si>
  <si>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</si>
  <si>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</si>
  <si>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</si>
  <si>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</si>
  <si>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</si>
  <si>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</si>
  <si>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</si>
  <si>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</si>
  <si>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</si>
  <si>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</si>
  <si>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</si>
  <si>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</si>
  <si>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</si>
  <si>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</si>
  <si>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</si>
  <si>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</si>
  <si>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</si>
  <si>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</si>
  <si>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</si>
  <si>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</si>
  <si>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</si>
  <si>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</si>
  <si>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</si>
  <si>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</si>
  <si>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</si>
  <si>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</si>
  <si>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</si>
  <si>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</si>
  <si>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</si>
  <si>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</si>
  <si>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</si>
  <si>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</si>
  <si>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</si>
  <si>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</si>
  <si>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</si>
  <si>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</si>
  <si>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</si>
  <si>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</si>
  <si>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</si>
  <si>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</si>
  <si>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</si>
  <si>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</si>
  <si>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</si>
  <si>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</si>
  <si>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</si>
  <si>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</si>
  <si>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</si>
  <si>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</si>
  <si>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</si>
  <si>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</si>
  <si>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</si>
  <si>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</si>
  <si>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</si>
  <si>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</si>
  <si>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</si>
  <si>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</si>
  <si>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</si>
  <si>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</si>
  <si>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</si>
  <si>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</si>
  <si>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</si>
  <si>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</si>
  <si>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</si>
  <si>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</si>
  <si>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</si>
  <si>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</si>
  <si>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</si>
  <si>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</si>
  <si>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</si>
  <si>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</si>
  <si>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</si>
  <si>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</si>
  <si>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</si>
  <si>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</si>
  <si>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</si>
  <si>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</si>
  <si>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</si>
  <si>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</si>
  <si>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</si>
  <si>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</si>
  <si>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</si>
  <si>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</si>
  <si>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</si>
  <si>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</si>
  <si>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</si>
  <si>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</si>
  <si>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</si>
  <si>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</si>
  <si>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</si>
  <si>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</si>
  <si>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</si>
  <si>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</si>
  <si>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</si>
  <si>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</si>
  <si>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</si>
  <si>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</si>
  <si>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</si>
  <si>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</si>
  <si>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</si>
  <si>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</si>
  <si>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</si>
  <si>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</si>
  <si>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</si>
  <si>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</si>
  <si>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</si>
  <si>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</si>
  <si>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</si>
  <si>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</si>
  <si>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</si>
  <si>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</si>
  <si>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</si>
  <si>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</si>
  <si>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</si>
  <si>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</si>
  <si>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</si>
  <si>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</si>
  <si>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</si>
  <si>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</si>
  <si>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</si>
  <si>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</si>
  <si>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</si>
  <si>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</si>
  <si>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</si>
  <si>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</si>
  <si>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</si>
  <si>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</si>
  <si>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</si>
  <si>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</si>
  <si>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</si>
  <si>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</si>
  <si>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</si>
  <si>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</si>
  <si>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</si>
  <si>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</si>
  <si>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</si>
  <si>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</si>
  <si>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</si>
  <si>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</si>
  <si>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</si>
  <si>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</si>
  <si>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</si>
  <si>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</si>
  <si>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</si>
  <si>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</si>
  <si>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</si>
  <si>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</si>
  <si>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</si>
  <si>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</si>
  <si>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</si>
  <si>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</si>
  <si>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</si>
  <si>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</si>
  <si>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</si>
  <si>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</si>
  <si>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</si>
  <si>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</si>
  <si>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</si>
  <si>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</si>
  <si>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</si>
  <si>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</si>
  <si>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</si>
  <si>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</si>
  <si>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</si>
  <si>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</si>
  <si>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</si>
  <si>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</si>
  <si>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</si>
  <si>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</si>
  <si>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</si>
  <si>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</si>
  <si>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</si>
  <si>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</si>
  <si>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</si>
  <si>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</si>
  <si>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</si>
  <si>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</si>
  <si>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</si>
  <si>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</si>
  <si>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</si>
  <si>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</si>
  <si>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</si>
  <si>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</si>
  <si>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</si>
  <si>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</si>
  <si>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</si>
  <si>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</si>
  <si>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</si>
  <si>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</si>
  <si>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</si>
  <si>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</si>
  <si>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</si>
  <si>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</si>
  <si>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</si>
  <si>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</si>
  <si>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</si>
  <si>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</si>
  <si>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</si>
  <si>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</si>
  <si>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</si>
  <si>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</si>
  <si>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</si>
  <si>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</si>
  <si>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</si>
  <si>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</si>
  <si>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</si>
  <si>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</si>
  <si>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</si>
  <si>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</si>
  <si>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</si>
  <si>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</si>
  <si>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</si>
  <si>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</si>
  <si>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</si>
  <si>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</si>
  <si>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</si>
  <si>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</si>
  <si>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</si>
  <si>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</si>
  <si>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</si>
  <si>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</si>
  <si>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</si>
  <si>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</si>
  <si>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</si>
  <si>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</si>
  <si>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</si>
  <si>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</si>
  <si>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</si>
  <si>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</si>
  <si>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</si>
  <si>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</si>
  <si>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</si>
  <si>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</si>
  <si>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</si>
  <si>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</si>
  <si>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</si>
  <si>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</si>
  <si>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</si>
  <si>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</si>
  <si>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</si>
  <si>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</si>
  <si>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</si>
  <si>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</si>
  <si>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</si>
  <si>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</si>
  <si>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</si>
  <si>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</si>
  <si>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</si>
  <si>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</si>
  <si>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</si>
  <si>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</si>
  <si>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</si>
  <si>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</si>
  <si>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</si>
  <si>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</si>
  <si>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</si>
  <si>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</si>
  <si>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</si>
  <si>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</si>
  <si>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</si>
  <si>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</si>
  <si>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</si>
  <si>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</si>
  <si>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</si>
  <si>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</si>
  <si>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</si>
  <si>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</si>
  <si>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</si>
  <si>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</si>
  <si>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</si>
  <si>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</si>
  <si>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</si>
  <si>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</si>
  <si>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</si>
  <si>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</si>
  <si>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</si>
  <si>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</si>
  <si>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</si>
  <si>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</si>
  <si>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</si>
  <si>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</si>
  <si>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</si>
  <si>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</si>
  <si>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</si>
  <si>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</si>
  <si>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</si>
  <si>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</si>
  <si>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</si>
  <si>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</si>
  <si>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</si>
  <si>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</si>
  <si>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</si>
  <si>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</si>
  <si>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</si>
  <si>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</si>
  <si>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</si>
  <si>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</si>
  <si>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</si>
  <si>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</si>
  <si>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</si>
  <si>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</si>
  <si>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</si>
  <si>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</si>
  <si>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</si>
  <si>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</si>
  <si>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</si>
  <si>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</si>
  <si>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</si>
  <si>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</si>
  <si>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</si>
  <si>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</si>
  <si>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</si>
  <si>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</si>
  <si>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</si>
  <si>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</si>
  <si>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</si>
  <si>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</si>
  <si>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</si>
  <si>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</si>
  <si>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</si>
  <si>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</si>
  <si>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</si>
  <si>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</si>
  <si>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</si>
  <si>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</si>
  <si>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</si>
  <si>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</si>
  <si>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</si>
  <si>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</si>
  <si>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</si>
  <si>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</si>
  <si>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</si>
  <si>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</si>
  <si>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</si>
  <si>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</si>
  <si>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</si>
  <si>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</si>
  <si>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</si>
  <si>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</si>
  <si>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</si>
  <si>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</si>
  <si>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</si>
  <si>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</si>
  <si>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</si>
  <si>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</si>
  <si>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</si>
  <si>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</si>
  <si>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</si>
  <si>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</si>
  <si>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</si>
  <si>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</si>
  <si>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</si>
  <si>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</si>
  <si>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</si>
  <si>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</si>
  <si>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</si>
  <si>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</si>
  <si>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</si>
  <si>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</si>
  <si>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</si>
  <si>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</si>
  <si>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</si>
  <si>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</si>
  <si>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</si>
  <si>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</si>
  <si>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</si>
  <si>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</si>
  <si>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</si>
  <si>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</si>
  <si>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</si>
  <si>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</si>
  <si>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</si>
  <si>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</si>
  <si>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</si>
  <si>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</si>
  <si>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</si>
  <si>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</si>
  <si>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</si>
  <si>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</si>
  <si>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</si>
  <si>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</si>
  <si>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</si>
  <si>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</si>
  <si>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</si>
  <si>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</si>
  <si>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</si>
  <si>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</si>
  <si>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</si>
  <si>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</si>
  <si>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</si>
  <si>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</si>
  <si>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</si>
  <si>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</si>
  <si>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</si>
  <si>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</si>
  <si>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</si>
  <si>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</si>
  <si>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</si>
  <si>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</si>
  <si>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</si>
  <si>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</si>
  <si>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</si>
  <si>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</si>
  <si>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</si>
  <si>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</si>
  <si>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</si>
  <si>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</si>
  <si>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</si>
  <si>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</si>
  <si>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</si>
  <si>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</si>
  <si>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</si>
  <si>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</si>
  <si>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</si>
  <si>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</si>
  <si>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</si>
  <si>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</si>
  <si>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</si>
  <si>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</si>
  <si>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</si>
  <si>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</si>
  <si>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</si>
  <si>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</si>
  <si>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</si>
  <si>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</si>
  <si>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</si>
  <si>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</si>
  <si>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</si>
  <si>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</si>
  <si>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</si>
  <si>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</si>
  <si>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</si>
  <si>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</si>
  <si>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</si>
  <si>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</si>
  <si>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</si>
  <si>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</si>
  <si>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</si>
  <si>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</si>
  <si>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</si>
  <si>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</si>
  <si>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</si>
  <si>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</si>
  <si>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</si>
  <si>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</si>
  <si>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</si>
  <si>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</si>
  <si>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</si>
  <si>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</si>
  <si>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</si>
  <si>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</si>
  <si>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</si>
  <si>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</si>
  <si>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</si>
  <si>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</si>
  <si>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</si>
  <si>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</si>
  <si>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</si>
  <si>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</si>
  <si>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</si>
  <si>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</si>
  <si>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</si>
  <si>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</si>
  <si>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</si>
  <si>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</si>
  <si>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</si>
  <si>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</si>
  <si>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</si>
  <si>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</si>
  <si>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</si>
  <si>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</si>
  <si>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</si>
  <si>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</si>
  <si>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</si>
  <si>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</si>
  <si>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</si>
  <si>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</si>
  <si>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</si>
  <si>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</si>
  <si>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</si>
  <si>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</si>
  <si>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</si>
  <si>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</si>
  <si>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</si>
  <si>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</si>
  <si>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</si>
  <si>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</si>
  <si>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</si>
  <si>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Washington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</si>
</sst>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541" sqref="H54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551</v>
      </c>
      <c r="C2" s="21">
        <v>551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288299</v>
      </c>
      <c r="G9" s="18"/>
      <c r="H9" s="18"/>
      <c r="I9" s="18"/>
      <c r="J9" s="67">
        <f>SUM(I439)</f>
        <v>234604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4845</v>
      </c>
      <c r="G12" s="18">
        <v>1752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927</v>
      </c>
      <c r="H13" s="18">
        <v>8544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373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293517</v>
      </c>
      <c r="G19" s="41">
        <f>SUM(G9:G18)</f>
        <v>2679</v>
      </c>
      <c r="H19" s="41">
        <f>SUM(H9:H18)</f>
        <v>8544</v>
      </c>
      <c r="I19" s="41">
        <f>SUM(I9:I18)</f>
        <v>0</v>
      </c>
      <c r="J19" s="41">
        <f>SUM(J9:J18)</f>
        <v>234604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6597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14004</v>
      </c>
      <c r="G24" s="18">
        <v>426</v>
      </c>
      <c r="H24" s="18">
        <v>1947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14004</v>
      </c>
      <c r="G32" s="41">
        <f>SUM(G22:G31)</f>
        <v>426</v>
      </c>
      <c r="H32" s="41">
        <f>SUM(H22:H31)</f>
        <v>8544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55107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>
        <v>2253</v>
      </c>
      <c r="H48" s="18"/>
      <c r="I48" s="18"/>
      <c r="J48" s="13">
        <f>SUM(I459)</f>
        <v>234604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194406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279513</v>
      </c>
      <c r="G51" s="41">
        <f>SUM(G35:G50)</f>
        <v>2253</v>
      </c>
      <c r="H51" s="41">
        <f>SUM(H35:H50)</f>
        <v>0</v>
      </c>
      <c r="I51" s="41">
        <f>SUM(I35:I50)</f>
        <v>0</v>
      </c>
      <c r="J51" s="41">
        <f>SUM(J35:J50)</f>
        <v>234604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293517</v>
      </c>
      <c r="G52" s="41">
        <f>G51+G32</f>
        <v>2679</v>
      </c>
      <c r="H52" s="41">
        <f>H51+H32</f>
        <v>8544</v>
      </c>
      <c r="I52" s="41">
        <f>I51+I32</f>
        <v>0</v>
      </c>
      <c r="J52" s="41">
        <f>J51+J32</f>
        <v>234604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1686557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1686557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117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4654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32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149</v>
      </c>
      <c r="G111" s="41">
        <f>SUM(G96:G110)</f>
        <v>4654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1686706</v>
      </c>
      <c r="G112" s="41">
        <f>G60+G111</f>
        <v>4654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79202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517711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596913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18188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371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18188</v>
      </c>
      <c r="G136" s="41">
        <f>SUM(G123:G135)</f>
        <v>371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615101</v>
      </c>
      <c r="G140" s="41">
        <f>G121+SUM(G136:G137)</f>
        <v>371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>
        <v>8945</v>
      </c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14113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14895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14404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3081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3081</v>
      </c>
      <c r="G162" s="41">
        <f>SUM(G150:G161)</f>
        <v>14404</v>
      </c>
      <c r="H162" s="41">
        <f>SUM(H150:H161)</f>
        <v>37953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3081</v>
      </c>
      <c r="G169" s="41">
        <f>G147+G162+SUM(G163:G168)</f>
        <v>14404</v>
      </c>
      <c r="H169" s="41">
        <f>H147+H162+SUM(H163:H168)</f>
        <v>37953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9000</v>
      </c>
      <c r="H179" s="18"/>
      <c r="I179" s="18"/>
      <c r="J179" s="18"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9000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63345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63345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63345</v>
      </c>
      <c r="G192" s="41">
        <f>G183+SUM(G188:G191)</f>
        <v>9000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2368233</v>
      </c>
      <c r="G193" s="47">
        <f>G112+G140+G169+G192</f>
        <v>28429</v>
      </c>
      <c r="H193" s="47">
        <f>H112+H140+H169+H192</f>
        <v>37953</v>
      </c>
      <c r="I193" s="47">
        <f>I112+I140+I169+I192</f>
        <v>0</v>
      </c>
      <c r="J193" s="47">
        <f>J112+J140+J192</f>
        <v>20000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253006</v>
      </c>
      <c r="G197" s="18">
        <v>97640</v>
      </c>
      <c r="H197" s="18">
        <v>2628</v>
      </c>
      <c r="I197" s="18">
        <v>5489</v>
      </c>
      <c r="J197" s="18">
        <v>83</v>
      </c>
      <c r="K197" s="18">
        <v>630</v>
      </c>
      <c r="L197" s="19">
        <f>SUM(F197:K197)</f>
        <v>359476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73960</v>
      </c>
      <c r="G198" s="18">
        <v>34251</v>
      </c>
      <c r="H198" s="18">
        <v>183</v>
      </c>
      <c r="I198" s="18">
        <v>249</v>
      </c>
      <c r="J198" s="18">
        <v>0</v>
      </c>
      <c r="K198" s="18">
        <v>0</v>
      </c>
      <c r="L198" s="19">
        <f>SUM(F198:K198)</f>
        <v>108643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23829</v>
      </c>
      <c r="G202" s="18">
        <v>2130</v>
      </c>
      <c r="H202" s="18">
        <v>14830</v>
      </c>
      <c r="I202" s="18">
        <v>308</v>
      </c>
      <c r="J202" s="18">
        <v>0</v>
      </c>
      <c r="K202" s="18">
        <v>0</v>
      </c>
      <c r="L202" s="19">
        <f t="shared" ref="L202:L208" si="0">SUM(F202:K202)</f>
        <v>41097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886</v>
      </c>
      <c r="G203" s="18">
        <v>980</v>
      </c>
      <c r="H203" s="18">
        <v>150</v>
      </c>
      <c r="I203" s="18">
        <v>4556</v>
      </c>
      <c r="J203" s="18"/>
      <c r="K203" s="18"/>
      <c r="L203" s="19">
        <f t="shared" si="0"/>
        <v>6572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1294</v>
      </c>
      <c r="G204" s="18">
        <v>1658</v>
      </c>
      <c r="H204" s="18">
        <v>60601</v>
      </c>
      <c r="I204" s="18"/>
      <c r="J204" s="18"/>
      <c r="K204" s="18">
        <v>1512</v>
      </c>
      <c r="L204" s="19">
        <f t="shared" si="0"/>
        <v>65065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67038</v>
      </c>
      <c r="G205" s="18">
        <v>11194</v>
      </c>
      <c r="H205" s="18"/>
      <c r="I205" s="18">
        <v>0</v>
      </c>
      <c r="J205" s="18"/>
      <c r="K205" s="18"/>
      <c r="L205" s="19">
        <f t="shared" si="0"/>
        <v>78232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35854</v>
      </c>
      <c r="G207" s="18">
        <v>15912</v>
      </c>
      <c r="H207" s="18">
        <v>91750</v>
      </c>
      <c r="I207" s="18">
        <v>32817</v>
      </c>
      <c r="J207" s="18"/>
      <c r="K207" s="18"/>
      <c r="L207" s="19">
        <f t="shared" si="0"/>
        <v>176333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56591</v>
      </c>
      <c r="I208" s="18"/>
      <c r="J208" s="18"/>
      <c r="K208" s="18"/>
      <c r="L208" s="19">
        <f t="shared" si="0"/>
        <v>56591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455867</v>
      </c>
      <c r="G211" s="41">
        <f t="shared" si="1"/>
        <v>163765</v>
      </c>
      <c r="H211" s="41">
        <f t="shared" si="1"/>
        <v>226733</v>
      </c>
      <c r="I211" s="41">
        <f t="shared" si="1"/>
        <v>43419</v>
      </c>
      <c r="J211" s="41">
        <f t="shared" si="1"/>
        <v>83</v>
      </c>
      <c r="K211" s="41">
        <f t="shared" si="1"/>
        <v>2142</v>
      </c>
      <c r="L211" s="41">
        <f t="shared" si="1"/>
        <v>892009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547985</v>
      </c>
      <c r="I215" s="18"/>
      <c r="J215" s="18"/>
      <c r="K215" s="18"/>
      <c r="L215" s="19">
        <f>SUM(F215:K215)</f>
        <v>547985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873</v>
      </c>
      <c r="G222" s="18">
        <v>1118</v>
      </c>
      <c r="H222" s="18">
        <v>40862</v>
      </c>
      <c r="I222" s="18"/>
      <c r="J222" s="18"/>
      <c r="K222" s="18">
        <v>1019</v>
      </c>
      <c r="L222" s="19">
        <f t="shared" si="2"/>
        <v>43872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37380</v>
      </c>
      <c r="I226" s="18"/>
      <c r="J226" s="18"/>
      <c r="K226" s="18"/>
      <c r="L226" s="19">
        <f t="shared" si="2"/>
        <v>37380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873</v>
      </c>
      <c r="G229" s="41">
        <f>SUM(G215:G228)</f>
        <v>1118</v>
      </c>
      <c r="H229" s="41">
        <f>SUM(H215:H228)</f>
        <v>626227</v>
      </c>
      <c r="I229" s="41">
        <f>SUM(I215:I228)</f>
        <v>0</v>
      </c>
      <c r="J229" s="41">
        <f>SUM(J215:J228)</f>
        <v>0</v>
      </c>
      <c r="K229" s="41">
        <f t="shared" si="3"/>
        <v>1019</v>
      </c>
      <c r="L229" s="41">
        <f t="shared" si="3"/>
        <v>629237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629598</v>
      </c>
      <c r="I233" s="18"/>
      <c r="J233" s="18"/>
      <c r="K233" s="18"/>
      <c r="L233" s="19">
        <f>SUM(F233:K233)</f>
        <v>629598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1387</v>
      </c>
      <c r="G240" s="18">
        <v>1387</v>
      </c>
      <c r="H240" s="18">
        <v>50704</v>
      </c>
      <c r="I240" s="18"/>
      <c r="J240" s="18"/>
      <c r="K240" s="18">
        <v>1265</v>
      </c>
      <c r="L240" s="19">
        <f t="shared" si="4"/>
        <v>54743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46384</v>
      </c>
      <c r="I244" s="18"/>
      <c r="J244" s="18"/>
      <c r="K244" s="18"/>
      <c r="L244" s="19">
        <f t="shared" si="4"/>
        <v>46384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1387</v>
      </c>
      <c r="G247" s="41">
        <f t="shared" si="5"/>
        <v>1387</v>
      </c>
      <c r="H247" s="41">
        <f t="shared" si="5"/>
        <v>726686</v>
      </c>
      <c r="I247" s="41">
        <f t="shared" si="5"/>
        <v>0</v>
      </c>
      <c r="J247" s="41">
        <f t="shared" si="5"/>
        <v>0</v>
      </c>
      <c r="K247" s="41">
        <f t="shared" si="5"/>
        <v>1265</v>
      </c>
      <c r="L247" s="41">
        <f t="shared" si="5"/>
        <v>730725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458127</v>
      </c>
      <c r="G257" s="41">
        <f t="shared" si="8"/>
        <v>166270</v>
      </c>
      <c r="H257" s="41">
        <f t="shared" si="8"/>
        <v>1579646</v>
      </c>
      <c r="I257" s="41">
        <f t="shared" si="8"/>
        <v>43419</v>
      </c>
      <c r="J257" s="41">
        <f t="shared" si="8"/>
        <v>83</v>
      </c>
      <c r="K257" s="41">
        <f t="shared" si="8"/>
        <v>4426</v>
      </c>
      <c r="L257" s="41">
        <f t="shared" si="8"/>
        <v>2251971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70000</v>
      </c>
      <c r="L260" s="19">
        <f>SUM(F260:K260)</f>
        <v>70000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1680</v>
      </c>
      <c r="L261" s="19">
        <f>SUM(F261:K261)</f>
        <v>1680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9000</v>
      </c>
      <c r="L263" s="19">
        <f>SUM(F263:K263)</f>
        <v>9000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100680</v>
      </c>
      <c r="L270" s="41">
        <f t="shared" si="9"/>
        <v>100680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458127</v>
      </c>
      <c r="G271" s="42">
        <f t="shared" si="11"/>
        <v>166270</v>
      </c>
      <c r="H271" s="42">
        <f t="shared" si="11"/>
        <v>1579646</v>
      </c>
      <c r="I271" s="42">
        <f t="shared" si="11"/>
        <v>43419</v>
      </c>
      <c r="J271" s="42">
        <f t="shared" si="11"/>
        <v>83</v>
      </c>
      <c r="K271" s="42">
        <f t="shared" si="11"/>
        <v>105106</v>
      </c>
      <c r="L271" s="42">
        <f t="shared" si="11"/>
        <v>2352651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16322</v>
      </c>
      <c r="G276" s="18">
        <v>1685</v>
      </c>
      <c r="H276" s="18">
        <v>11282</v>
      </c>
      <c r="I276" s="18">
        <v>8664</v>
      </c>
      <c r="J276" s="18"/>
      <c r="K276" s="18"/>
      <c r="L276" s="19">
        <f>SUM(F276:K276)</f>
        <v>37953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16322</v>
      </c>
      <c r="G290" s="42">
        <f t="shared" si="13"/>
        <v>1685</v>
      </c>
      <c r="H290" s="42">
        <f t="shared" si="13"/>
        <v>11282</v>
      </c>
      <c r="I290" s="42">
        <f t="shared" si="13"/>
        <v>8664</v>
      </c>
      <c r="J290" s="42">
        <f t="shared" si="13"/>
        <v>0</v>
      </c>
      <c r="K290" s="42">
        <f t="shared" si="13"/>
        <v>0</v>
      </c>
      <c r="L290" s="41">
        <f t="shared" si="13"/>
        <v>37953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16322</v>
      </c>
      <c r="G338" s="41">
        <f t="shared" si="20"/>
        <v>1685</v>
      </c>
      <c r="H338" s="41">
        <f t="shared" si="20"/>
        <v>11282</v>
      </c>
      <c r="I338" s="41">
        <f t="shared" si="20"/>
        <v>8664</v>
      </c>
      <c r="J338" s="41">
        <f t="shared" si="20"/>
        <v>0</v>
      </c>
      <c r="K338" s="41">
        <f t="shared" si="20"/>
        <v>0</v>
      </c>
      <c r="L338" s="41">
        <f t="shared" si="20"/>
        <v>37953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16322</v>
      </c>
      <c r="G352" s="41">
        <f>G338</f>
        <v>1685</v>
      </c>
      <c r="H352" s="41">
        <f>H338</f>
        <v>11282</v>
      </c>
      <c r="I352" s="41">
        <f>I338</f>
        <v>8664</v>
      </c>
      <c r="J352" s="41">
        <f>J338</f>
        <v>0</v>
      </c>
      <c r="K352" s="47">
        <f>K338+K351</f>
        <v>0</v>
      </c>
      <c r="L352" s="41">
        <f>L338+L351</f>
        <v>37953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17265</v>
      </c>
      <c r="G358" s="18">
        <v>1321</v>
      </c>
      <c r="H358" s="18">
        <v>0</v>
      </c>
      <c r="I358" s="18">
        <v>13676</v>
      </c>
      <c r="J358" s="18"/>
      <c r="K358" s="18"/>
      <c r="L358" s="13">
        <f>SUM(F358:K358)</f>
        <v>32262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17265</v>
      </c>
      <c r="G362" s="47">
        <f t="shared" si="22"/>
        <v>1321</v>
      </c>
      <c r="H362" s="47">
        <f t="shared" si="22"/>
        <v>0</v>
      </c>
      <c r="I362" s="47">
        <f t="shared" si="22"/>
        <v>13676</v>
      </c>
      <c r="J362" s="47">
        <f t="shared" si="22"/>
        <v>0</v>
      </c>
      <c r="K362" s="47">
        <f t="shared" si="22"/>
        <v>0</v>
      </c>
      <c r="L362" s="47">
        <f t="shared" si="22"/>
        <v>32262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13676</v>
      </c>
      <c r="G367" s="18"/>
      <c r="H367" s="18"/>
      <c r="I367" s="56">
        <f>SUM(F367:H367)</f>
        <v>13676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13676</v>
      </c>
      <c r="G369" s="47">
        <f>SUM(G367:G368)</f>
        <v>0</v>
      </c>
      <c r="H369" s="47">
        <f>SUM(H367:H368)</f>
        <v>0</v>
      </c>
      <c r="I369" s="47">
        <f>SUM(I367:I368)</f>
        <v>13676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10000</v>
      </c>
      <c r="H396" s="18"/>
      <c r="I396" s="18"/>
      <c r="J396" s="24" t="s">
        <v>288</v>
      </c>
      <c r="K396" s="24" t="s">
        <v>288</v>
      </c>
      <c r="L396" s="56">
        <f t="shared" si="26"/>
        <v>10000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10000</v>
      </c>
      <c r="H397" s="18"/>
      <c r="I397" s="18"/>
      <c r="J397" s="24" t="s">
        <v>288</v>
      </c>
      <c r="K397" s="24" t="s">
        <v>288</v>
      </c>
      <c r="L397" s="56">
        <f t="shared" si="26"/>
        <v>10000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>
        <v>63345</v>
      </c>
      <c r="L422" s="56">
        <f t="shared" si="29"/>
        <v>63345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63345</v>
      </c>
      <c r="L427" s="47">
        <f t="shared" si="30"/>
        <v>63345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63345</v>
      </c>
      <c r="L434" s="47">
        <f t="shared" si="32"/>
        <v>63345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234604</v>
      </c>
      <c r="H439" s="18"/>
      <c r="I439" s="56">
        <f t="shared" ref="I439:I445" si="33">SUM(F439:H439)</f>
        <v>234604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234604</v>
      </c>
      <c r="H446" s="13">
        <f>SUM(H439:H445)</f>
        <v>0</v>
      </c>
      <c r="I446" s="13">
        <f>SUM(I439:I445)</f>
        <v>234604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234604</v>
      </c>
      <c r="H459" s="18"/>
      <c r="I459" s="56">
        <f t="shared" si="34"/>
        <v>234604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234604</v>
      </c>
      <c r="H460" s="83">
        <f>SUM(H454:H459)</f>
        <v>0</v>
      </c>
      <c r="I460" s="83">
        <f>SUM(I454:I459)</f>
        <v>234604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234604</v>
      </c>
      <c r="H461" s="42">
        <f>H452+H460</f>
        <v>0</v>
      </c>
      <c r="I461" s="42">
        <f>I452+I460</f>
        <v>234604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263931</v>
      </c>
      <c r="G465" s="18">
        <v>6086</v>
      </c>
      <c r="H465" s="18"/>
      <c r="I465" s="18"/>
      <c r="J465" s="18">
        <v>277949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2368233</v>
      </c>
      <c r="G468" s="18">
        <v>28429</v>
      </c>
      <c r="H468" s="18">
        <v>37953</v>
      </c>
      <c r="I468" s="18"/>
      <c r="J468" s="18">
        <v>20000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2368233</v>
      </c>
      <c r="G470" s="53">
        <f>SUM(G468:G469)</f>
        <v>28429</v>
      </c>
      <c r="H470" s="53">
        <f>SUM(H468:H469)</f>
        <v>37953</v>
      </c>
      <c r="I470" s="53">
        <f>SUM(I468:I469)</f>
        <v>0</v>
      </c>
      <c r="J470" s="53">
        <f>SUM(J468:J469)</f>
        <v>20000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2352651</v>
      </c>
      <c r="G472" s="18">
        <v>32262</v>
      </c>
      <c r="H472" s="18">
        <v>37953</v>
      </c>
      <c r="I472" s="18"/>
      <c r="J472" s="18">
        <v>63345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2352651</v>
      </c>
      <c r="G474" s="53">
        <f>SUM(G472:G473)</f>
        <v>32262</v>
      </c>
      <c r="H474" s="53">
        <f>SUM(H472:H473)</f>
        <v>37953</v>
      </c>
      <c r="I474" s="53">
        <f>SUM(I472:I473)</f>
        <v>0</v>
      </c>
      <c r="J474" s="53">
        <f>SUM(J472:J473)</f>
        <v>63345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279513</v>
      </c>
      <c r="G476" s="53">
        <f>(G465+G470)- G474</f>
        <v>2253</v>
      </c>
      <c r="H476" s="53">
        <f>(H465+H470)- H474</f>
        <v>0</v>
      </c>
      <c r="I476" s="53">
        <f>(I465+I470)- I474</f>
        <v>0</v>
      </c>
      <c r="J476" s="53">
        <f>(J465+J470)- J474</f>
        <v>234604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73960</v>
      </c>
      <c r="G521" s="18">
        <v>34251</v>
      </c>
      <c r="H521" s="18">
        <v>183</v>
      </c>
      <c r="I521" s="18">
        <v>249</v>
      </c>
      <c r="J521" s="18"/>
      <c r="K521" s="18"/>
      <c r="L521" s="88">
        <f>SUM(F521:K521)</f>
        <v>108643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73960</v>
      </c>
      <c r="G524" s="108">
        <f t="shared" ref="G524:L524" si="36">SUM(G521:G523)</f>
        <v>34251</v>
      </c>
      <c r="H524" s="108">
        <f t="shared" si="36"/>
        <v>183</v>
      </c>
      <c r="I524" s="108">
        <f t="shared" si="36"/>
        <v>249</v>
      </c>
      <c r="J524" s="108">
        <f t="shared" si="36"/>
        <v>0</v>
      </c>
      <c r="K524" s="108">
        <f t="shared" si="36"/>
        <v>0</v>
      </c>
      <c r="L524" s="89">
        <f t="shared" si="36"/>
        <v>108643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20620</v>
      </c>
      <c r="I526" s="18">
        <v>1100</v>
      </c>
      <c r="J526" s="18"/>
      <c r="K526" s="18"/>
      <c r="L526" s="88">
        <f>SUM(F526:K526)</f>
        <v>21720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20620</v>
      </c>
      <c r="I529" s="89">
        <f t="shared" si="37"/>
        <v>1100</v>
      </c>
      <c r="J529" s="89">
        <f t="shared" si="37"/>
        <v>0</v>
      </c>
      <c r="K529" s="89">
        <f t="shared" si="37"/>
        <v>0</v>
      </c>
      <c r="L529" s="89">
        <f t="shared" si="37"/>
        <v>21720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284</v>
      </c>
      <c r="I541" s="18"/>
      <c r="J541" s="18"/>
      <c r="K541" s="18"/>
      <c r="L541" s="88">
        <f>SUM(F541:K541)</f>
        <v>284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284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284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73960</v>
      </c>
      <c r="G545" s="89">
        <f t="shared" ref="G545:L545" si="41">G524+G529+G534+G539+G544</f>
        <v>34251</v>
      </c>
      <c r="H545" s="89">
        <f t="shared" si="41"/>
        <v>21087</v>
      </c>
      <c r="I545" s="89">
        <f t="shared" si="41"/>
        <v>1349</v>
      </c>
      <c r="J545" s="89">
        <f t="shared" si="41"/>
        <v>0</v>
      </c>
      <c r="K545" s="89">
        <f t="shared" si="41"/>
        <v>0</v>
      </c>
      <c r="L545" s="89">
        <f t="shared" si="41"/>
        <v>130647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108643</v>
      </c>
      <c r="G549" s="87">
        <f>L526</f>
        <v>21720</v>
      </c>
      <c r="H549" s="87">
        <f>L531</f>
        <v>0</v>
      </c>
      <c r="I549" s="87">
        <f>L536</f>
        <v>0</v>
      </c>
      <c r="J549" s="87">
        <f>L541</f>
        <v>284</v>
      </c>
      <c r="K549" s="87">
        <f>SUM(F549:J549)</f>
        <v>130647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108643</v>
      </c>
      <c r="G552" s="89">
        <f t="shared" si="42"/>
        <v>21720</v>
      </c>
      <c r="H552" s="89">
        <f t="shared" si="42"/>
        <v>0</v>
      </c>
      <c r="I552" s="89">
        <f t="shared" si="42"/>
        <v>0</v>
      </c>
      <c r="J552" s="89">
        <f t="shared" si="42"/>
        <v>284</v>
      </c>
      <c r="K552" s="89">
        <f t="shared" si="42"/>
        <v>130647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547985</v>
      </c>
      <c r="H575" s="18">
        <v>629598</v>
      </c>
      <c r="I575" s="87">
        <f>SUM(F575:H575)</f>
        <v>1177583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55437</v>
      </c>
      <c r="I591" s="18">
        <v>37380</v>
      </c>
      <c r="J591" s="18">
        <v>46384</v>
      </c>
      <c r="K591" s="104">
        <f t="shared" ref="K591:K597" si="48">SUM(H591:J591)</f>
        <v>139201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284</v>
      </c>
      <c r="I592" s="18"/>
      <c r="J592" s="18"/>
      <c r="K592" s="104">
        <f t="shared" si="48"/>
        <v>284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870</v>
      </c>
      <c r="I595" s="18"/>
      <c r="J595" s="18"/>
      <c r="K595" s="104">
        <f t="shared" si="48"/>
        <v>870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56591</v>
      </c>
      <c r="I598" s="108">
        <f>SUM(I591:I597)</f>
        <v>37380</v>
      </c>
      <c r="J598" s="108">
        <f>SUM(J591:J597)</f>
        <v>46384</v>
      </c>
      <c r="K598" s="108">
        <f>SUM(K591:K597)</f>
        <v>140355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83</v>
      </c>
      <c r="I604" s="18"/>
      <c r="J604" s="18"/>
      <c r="K604" s="104">
        <f>SUM(H604:J604)</f>
        <v>83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83</v>
      </c>
      <c r="I605" s="108">
        <f>SUM(I602:I604)</f>
        <v>0</v>
      </c>
      <c r="J605" s="108">
        <f>SUM(J602:J604)</f>
        <v>0</v>
      </c>
      <c r="K605" s="108">
        <f>SUM(K602:K604)</f>
        <v>83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293517</v>
      </c>
      <c r="H617" s="109">
        <f>SUM(F52)</f>
        <v>293517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2679</v>
      </c>
      <c r="H618" s="109">
        <f>SUM(G52)</f>
        <v>2679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8544</v>
      </c>
      <c r="H619" s="109">
        <f>SUM(H52)</f>
        <v>8544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234604</v>
      </c>
      <c r="H621" s="109">
        <f>SUM(J52)</f>
        <v>234604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279513</v>
      </c>
      <c r="H622" s="109">
        <f>F476</f>
        <v>279513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2253</v>
      </c>
      <c r="H623" s="109">
        <f>G476</f>
        <v>2253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234604</v>
      </c>
      <c r="H626" s="109">
        <f>J476</f>
        <v>234604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2368233</v>
      </c>
      <c r="H627" s="104">
        <f>SUM(F468)</f>
        <v>2368233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28429</v>
      </c>
      <c r="H628" s="104">
        <f>SUM(G468)</f>
        <v>28429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37953</v>
      </c>
      <c r="H629" s="104">
        <f>SUM(H468)</f>
        <v>37953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2352651</v>
      </c>
      <c r="H632" s="104">
        <f>SUM(F472)</f>
        <v>2352651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37953</v>
      </c>
      <c r="H633" s="104">
        <f>SUM(H472)</f>
        <v>37953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13676</v>
      </c>
      <c r="H634" s="104">
        <f>I369</f>
        <v>13676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32262</v>
      </c>
      <c r="H635" s="104">
        <f>SUM(G472)</f>
        <v>32262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63345</v>
      </c>
      <c r="H638" s="164">
        <f>SUM(J472)</f>
        <v>63345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234604</v>
      </c>
      <c r="H640" s="104">
        <f>SUM(G461)</f>
        <v>234604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234604</v>
      </c>
      <c r="H642" s="104">
        <f>SUM(I461)</f>
        <v>234604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20000</v>
      </c>
      <c r="H646" s="104">
        <f>L408</f>
        <v>20000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140355</v>
      </c>
      <c r="H647" s="104">
        <f>L208+L226+L244</f>
        <v>140355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83</v>
      </c>
      <c r="H648" s="104">
        <f>(J257+J338)-(J255+J336)</f>
        <v>83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56591</v>
      </c>
      <c r="H649" s="104">
        <f>H598</f>
        <v>56591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37380</v>
      </c>
      <c r="H650" s="104">
        <f>I598</f>
        <v>37380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46384</v>
      </c>
      <c r="H651" s="104">
        <f>J598</f>
        <v>46384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9000</v>
      </c>
      <c r="H652" s="104">
        <f>K263+K345</f>
        <v>9000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962224</v>
      </c>
      <c r="G660" s="19">
        <f>(L229+L309+L359)</f>
        <v>629237</v>
      </c>
      <c r="H660" s="19">
        <f>(L247+L328+L360)</f>
        <v>730725</v>
      </c>
      <c r="I660" s="19">
        <f>SUM(F660:H660)</f>
        <v>2322186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4654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4654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56591</v>
      </c>
      <c r="G662" s="19">
        <f>(L226+L306)-(J226+J306)</f>
        <v>37380</v>
      </c>
      <c r="H662" s="19">
        <f>(L244+L325)-(J244+J325)</f>
        <v>46384</v>
      </c>
      <c r="I662" s="19">
        <f>SUM(F662:H662)</f>
        <v>140355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83</v>
      </c>
      <c r="G663" s="199">
        <f>SUM(G575:G587)+SUM(I602:I604)+L612</f>
        <v>547985</v>
      </c>
      <c r="H663" s="199">
        <f>SUM(H575:H587)+SUM(J602:J604)+L613</f>
        <v>629598</v>
      </c>
      <c r="I663" s="19">
        <f>SUM(F663:H663)</f>
        <v>1177666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900896</v>
      </c>
      <c r="G664" s="19">
        <f>G660-SUM(G661:G663)</f>
        <v>43872</v>
      </c>
      <c r="H664" s="19">
        <f>H660-SUM(H661:H663)</f>
        <v>54743</v>
      </c>
      <c r="I664" s="19">
        <f>I660-SUM(I661:I663)</f>
        <v>999511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44.64</v>
      </c>
      <c r="G665" s="248"/>
      <c r="H665" s="248"/>
      <c r="I665" s="19">
        <f>SUM(F665:H665)</f>
        <v>44.64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20181.36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22390.48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-43872</v>
      </c>
      <c r="H669" s="18">
        <v>-54743</v>
      </c>
      <c r="I669" s="19">
        <f>SUM(F669:H669)</f>
        <v>-98615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20181.36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20181.36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H40" sqref="H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Washington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269328</v>
      </c>
      <c r="C9" s="229">
        <f>'DOE25'!G197+'DOE25'!G215+'DOE25'!G233+'DOE25'!G276+'DOE25'!G295+'DOE25'!G314</f>
        <v>99325</v>
      </c>
    </row>
    <row r="10" spans="1:3" x14ac:dyDescent="0.2">
      <c r="A10" t="s">
        <v>778</v>
      </c>
      <c r="B10" s="240">
        <v>228361</v>
      </c>
      <c r="C10" s="240">
        <v>96191</v>
      </c>
    </row>
    <row r="11" spans="1:3" x14ac:dyDescent="0.2">
      <c r="A11" t="s">
        <v>779</v>
      </c>
      <c r="B11" s="240">
        <v>39350</v>
      </c>
      <c r="C11" s="240">
        <v>3010</v>
      </c>
    </row>
    <row r="12" spans="1:3" x14ac:dyDescent="0.2">
      <c r="A12" t="s">
        <v>780</v>
      </c>
      <c r="B12" s="240">
        <v>1617</v>
      </c>
      <c r="C12" s="240">
        <v>124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269328</v>
      </c>
      <c r="C13" s="231">
        <f>SUM(C10:C12)</f>
        <v>99325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73960</v>
      </c>
      <c r="C18" s="229">
        <f>'DOE25'!G198+'DOE25'!G216+'DOE25'!G234+'DOE25'!G277+'DOE25'!G296+'DOE25'!G315</f>
        <v>34251</v>
      </c>
    </row>
    <row r="19" spans="1:3" x14ac:dyDescent="0.2">
      <c r="A19" t="s">
        <v>778</v>
      </c>
      <c r="B19" s="240">
        <v>65809</v>
      </c>
      <c r="C19" s="240">
        <f>33628-1</f>
        <v>33627</v>
      </c>
    </row>
    <row r="20" spans="1:3" x14ac:dyDescent="0.2">
      <c r="A20" t="s">
        <v>779</v>
      </c>
      <c r="B20" s="240">
        <v>8151</v>
      </c>
      <c r="C20" s="240">
        <v>624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73960</v>
      </c>
      <c r="C22" s="231">
        <f>SUM(C19:C21)</f>
        <v>34251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Washington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1645702</v>
      </c>
      <c r="D5" s="20">
        <f>SUM('DOE25'!L197:L200)+SUM('DOE25'!L215:L218)+SUM('DOE25'!L233:L236)-F5-G5</f>
        <v>1644989</v>
      </c>
      <c r="E5" s="243"/>
      <c r="F5" s="255">
        <f>SUM('DOE25'!J197:J200)+SUM('DOE25'!J215:J218)+SUM('DOE25'!J233:J236)</f>
        <v>83</v>
      </c>
      <c r="G5" s="53">
        <f>SUM('DOE25'!K197:K200)+SUM('DOE25'!K215:K218)+SUM('DOE25'!K233:K236)</f>
        <v>630</v>
      </c>
      <c r="H5" s="259"/>
    </row>
    <row r="6" spans="1:9" x14ac:dyDescent="0.2">
      <c r="A6" s="32">
        <v>2100</v>
      </c>
      <c r="B6" t="s">
        <v>800</v>
      </c>
      <c r="C6" s="245">
        <f t="shared" si="0"/>
        <v>41097</v>
      </c>
      <c r="D6" s="20">
        <f>'DOE25'!L202+'DOE25'!L220+'DOE25'!L238-F6-G6</f>
        <v>41097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6572</v>
      </c>
      <c r="D7" s="20">
        <f>'DOE25'!L203+'DOE25'!L221+'DOE25'!L239-F7-G7</f>
        <v>6572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118637</v>
      </c>
      <c r="D8" s="243"/>
      <c r="E8" s="20">
        <f>'DOE25'!L204+'DOE25'!L222+'DOE25'!L240-F8-G8-D9-D11</f>
        <v>114841</v>
      </c>
      <c r="F8" s="255">
        <f>'DOE25'!J204+'DOE25'!J222+'DOE25'!J240</f>
        <v>0</v>
      </c>
      <c r="G8" s="53">
        <f>'DOE25'!K204+'DOE25'!K222+'DOE25'!K240</f>
        <v>3796</v>
      </c>
      <c r="H8" s="259"/>
    </row>
    <row r="9" spans="1:9" x14ac:dyDescent="0.2">
      <c r="A9" s="32">
        <v>2310</v>
      </c>
      <c r="B9" t="s">
        <v>817</v>
      </c>
      <c r="C9" s="245">
        <f t="shared" si="0"/>
        <v>7950</v>
      </c>
      <c r="D9" s="244">
        <v>7950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11164</v>
      </c>
      <c r="D10" s="243"/>
      <c r="E10" s="244">
        <v>11164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37093</v>
      </c>
      <c r="D11" s="244">
        <v>37093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78232</v>
      </c>
      <c r="D12" s="20">
        <f>'DOE25'!L205+'DOE25'!L223+'DOE25'!L241-F12-G12</f>
        <v>78232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176333</v>
      </c>
      <c r="D14" s="20">
        <f>'DOE25'!L207+'DOE25'!L225+'DOE25'!L243-F14-G14</f>
        <v>176333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140355</v>
      </c>
      <c r="D15" s="20">
        <f>'DOE25'!L208+'DOE25'!L226+'DOE25'!L244-F15-G15</f>
        <v>140355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71680</v>
      </c>
      <c r="D25" s="243"/>
      <c r="E25" s="243"/>
      <c r="F25" s="258"/>
      <c r="G25" s="256"/>
      <c r="H25" s="257">
        <f>'DOE25'!L260+'DOE25'!L261+'DOE25'!L341+'DOE25'!L342</f>
        <v>71680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18586</v>
      </c>
      <c r="D29" s="20">
        <f>'DOE25'!L358+'DOE25'!L359+'DOE25'!L360-'DOE25'!I367-F29-G29</f>
        <v>18586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37953</v>
      </c>
      <c r="D31" s="20">
        <f>'DOE25'!L290+'DOE25'!L309+'DOE25'!L328+'DOE25'!L333+'DOE25'!L334+'DOE25'!L335-F31-G31</f>
        <v>37953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2189160</v>
      </c>
      <c r="E33" s="246">
        <f>SUM(E5:E31)</f>
        <v>126005</v>
      </c>
      <c r="F33" s="246">
        <f>SUM(F5:F31)</f>
        <v>83</v>
      </c>
      <c r="G33" s="246">
        <f>SUM(G5:G31)</f>
        <v>4426</v>
      </c>
      <c r="H33" s="246">
        <f>SUM(H5:H31)</f>
        <v>71680</v>
      </c>
    </row>
    <row r="35" spans="2:8" ht="12" thickBot="1" x14ac:dyDescent="0.25">
      <c r="B35" s="253" t="s">
        <v>846</v>
      </c>
      <c r="D35" s="254">
        <f>E33</f>
        <v>126005</v>
      </c>
      <c r="E35" s="249"/>
    </row>
    <row r="36" spans="2:8" ht="12" thickTop="1" x14ac:dyDescent="0.2">
      <c r="B36" t="s">
        <v>814</v>
      </c>
      <c r="D36" s="20">
        <f>D33</f>
        <v>2189160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23" sqref="C2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Washington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288299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234604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4845</v>
      </c>
      <c r="D11" s="95">
        <f>'DOE25'!G12</f>
        <v>1752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927</v>
      </c>
      <c r="E12" s="95">
        <f>'DOE25'!H13</f>
        <v>8544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373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293517</v>
      </c>
      <c r="D18" s="41">
        <f>SUM(D8:D17)</f>
        <v>2679</v>
      </c>
      <c r="E18" s="41">
        <f>SUM(E8:E17)</f>
        <v>8544</v>
      </c>
      <c r="F18" s="41">
        <f>SUM(F8:F17)</f>
        <v>0</v>
      </c>
      <c r="G18" s="41">
        <f>SUM(G8:G17)</f>
        <v>234604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6597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14004</v>
      </c>
      <c r="D23" s="95">
        <f>'DOE25'!G24</f>
        <v>426</v>
      </c>
      <c r="E23" s="95">
        <f>'DOE25'!H24</f>
        <v>1947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14004</v>
      </c>
      <c r="D31" s="41">
        <f>SUM(D21:D30)</f>
        <v>426</v>
      </c>
      <c r="E31" s="41">
        <f>SUM(E21:E30)</f>
        <v>8544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55107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2253</v>
      </c>
      <c r="E47" s="95">
        <f>'DOE25'!H48</f>
        <v>0</v>
      </c>
      <c r="F47" s="95">
        <f>'DOE25'!I48</f>
        <v>0</v>
      </c>
      <c r="G47" s="95">
        <f>'DOE25'!J48</f>
        <v>234604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194406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279513</v>
      </c>
      <c r="D50" s="41">
        <f>SUM(D34:D49)</f>
        <v>2253</v>
      </c>
      <c r="E50" s="41">
        <f>SUM(E34:E49)</f>
        <v>0</v>
      </c>
      <c r="F50" s="41">
        <f>SUM(F34:F49)</f>
        <v>0</v>
      </c>
      <c r="G50" s="41">
        <f>SUM(G34:G49)</f>
        <v>234604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293517</v>
      </c>
      <c r="D51" s="41">
        <f>D50+D31</f>
        <v>2679</v>
      </c>
      <c r="E51" s="41">
        <f>E50+E31</f>
        <v>8544</v>
      </c>
      <c r="F51" s="41">
        <f>F50+F31</f>
        <v>0</v>
      </c>
      <c r="G51" s="41">
        <f>G50+G31</f>
        <v>234604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1686557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4654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149</v>
      </c>
      <c r="D62" s="130">
        <f>SUM(D57:D61)</f>
        <v>4654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1686706</v>
      </c>
      <c r="D63" s="22">
        <f>D56+D62</f>
        <v>4654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79202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517711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596913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18188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371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18188</v>
      </c>
      <c r="D78" s="130">
        <f>SUM(D72:D77)</f>
        <v>371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615101</v>
      </c>
      <c r="D81" s="130">
        <f>SUM(D79:D80)+D78+D70</f>
        <v>371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8945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3081</v>
      </c>
      <c r="D88" s="95">
        <f>SUM('DOE25'!G153:G161)</f>
        <v>14404</v>
      </c>
      <c r="E88" s="95">
        <f>SUM('DOE25'!H153:H161)</f>
        <v>29008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3081</v>
      </c>
      <c r="D91" s="131">
        <f>SUM(D85:D90)</f>
        <v>14404</v>
      </c>
      <c r="E91" s="131">
        <f>SUM(E85:E90)</f>
        <v>37953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9000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63345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63345</v>
      </c>
      <c r="D103" s="86">
        <f>SUM(D93:D102)</f>
        <v>9000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2368233</v>
      </c>
      <c r="D104" s="86">
        <f>D63+D81+D91+D103</f>
        <v>28429</v>
      </c>
      <c r="E104" s="86">
        <f>E63+E81+E91+E103</f>
        <v>37953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1537059</v>
      </c>
      <c r="D109" s="24" t="s">
        <v>288</v>
      </c>
      <c r="E109" s="95">
        <f>('DOE25'!L276)+('DOE25'!L295)+('DOE25'!L314)</f>
        <v>37953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108643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1645702</v>
      </c>
      <c r="D115" s="86">
        <f>SUM(D109:D114)</f>
        <v>0</v>
      </c>
      <c r="E115" s="86">
        <f>SUM(E109:E114)</f>
        <v>37953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41097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6572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163680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78232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176333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140355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32262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606269</v>
      </c>
      <c r="D128" s="86">
        <f>SUM(D118:D127)</f>
        <v>32262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70000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1680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63345</v>
      </c>
    </row>
    <row r="135" spans="1:7" x14ac:dyDescent="0.2">
      <c r="A135" t="s">
        <v>233</v>
      </c>
      <c r="B135" s="32" t="s">
        <v>234</v>
      </c>
      <c r="C135" s="95">
        <f>'DOE25'!L263</f>
        <v>9000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100680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63345</v>
      </c>
    </row>
    <row r="145" spans="1:9" ht="12.75" thickTop="1" thickBot="1" x14ac:dyDescent="0.25">
      <c r="A145" s="33" t="s">
        <v>244</v>
      </c>
      <c r="C145" s="86">
        <f>(C115+C128+C144)</f>
        <v>2352651</v>
      </c>
      <c r="D145" s="86">
        <f>(D115+D128+D144)</f>
        <v>32262</v>
      </c>
      <c r="E145" s="86">
        <f>(E115+E128+E144)</f>
        <v>37953</v>
      </c>
      <c r="F145" s="86">
        <f>(F115+F128+F144)</f>
        <v>0</v>
      </c>
      <c r="G145" s="86">
        <f>(G115+G128+G144)</f>
        <v>63345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H46" sqref="H4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Washington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20181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20181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1575012</v>
      </c>
      <c r="D10" s="182">
        <f>ROUND((C10/$C$28)*100,1)</f>
        <v>67.900000000000006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108643</v>
      </c>
      <c r="D11" s="182">
        <f>ROUND((C11/$C$28)*100,1)</f>
        <v>4.7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41097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6572</v>
      </c>
      <c r="D16" s="182">
        <f t="shared" si="0"/>
        <v>0.3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163680</v>
      </c>
      <c r="D17" s="182">
        <f t="shared" si="0"/>
        <v>7.1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78232</v>
      </c>
      <c r="D18" s="182">
        <f t="shared" si="0"/>
        <v>3.4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176333</v>
      </c>
      <c r="D20" s="182">
        <f t="shared" si="0"/>
        <v>7.6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140355</v>
      </c>
      <c r="D21" s="182">
        <f t="shared" si="0"/>
        <v>6.1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1680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27608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2319212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2319212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70000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1686557</v>
      </c>
      <c r="D35" s="182">
        <f t="shared" ref="D35:D40" si="1">ROUND((C35/$C$41)*100,1)</f>
        <v>71.5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149</v>
      </c>
      <c r="D36" s="182">
        <f t="shared" si="1"/>
        <v>0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596913</v>
      </c>
      <c r="D37" s="182">
        <f t="shared" si="1"/>
        <v>25.3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18559</v>
      </c>
      <c r="D38" s="182">
        <f t="shared" si="1"/>
        <v>0.8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55438</v>
      </c>
      <c r="D39" s="182">
        <f t="shared" si="1"/>
        <v>2.4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2357616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Washington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2017-10-19T11:59:14Z</cp:lastPrinted>
  <dcterms:created xsi:type="dcterms:W3CDTF">1997-12-04T19:04:30Z</dcterms:created>
  <dcterms:modified xsi:type="dcterms:W3CDTF">2017-11-29T18:08:06Z</dcterms:modified>
</cp:coreProperties>
</file>