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H643" i="1" s="1"/>
  <c r="J643" i="1" s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G643" i="1"/>
  <c r="G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257" i="1"/>
  <c r="G271" i="1" s="1"/>
  <c r="G164" i="2"/>
  <c r="C18" i="2"/>
  <c r="C26" i="10"/>
  <c r="L328" i="1"/>
  <c r="H660" i="1" s="1"/>
  <c r="H664" i="1" s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H476" i="1"/>
  <c r="H624" i="1" s="1"/>
  <c r="F476" i="1"/>
  <c r="H622" i="1" s="1"/>
  <c r="J622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393" i="1"/>
  <c r="C138" i="2" s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6" i="13"/>
  <c r="H33" i="13"/>
  <c r="K271" i="1" l="1"/>
  <c r="K352" i="1"/>
  <c r="J655" i="1"/>
  <c r="G645" i="1"/>
  <c r="J645" i="1" s="1"/>
  <c r="J625" i="1"/>
  <c r="G624" i="1"/>
  <c r="J624" i="1" s="1"/>
  <c r="F660" i="1"/>
  <c r="F664" i="1" s="1"/>
  <c r="L257" i="1"/>
  <c r="L271" i="1" s="1"/>
  <c r="G632" i="1" s="1"/>
  <c r="J632" i="1" s="1"/>
  <c r="C63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G104" i="2" l="1"/>
  <c r="H646" i="1"/>
  <c r="D31" i="13"/>
  <c r="C31" i="13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<sst xmlns="http://schemas.openxmlformats.org/spreadsheetml/2006/main" count="3955" uniqueCount="913">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</sst>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559</v>
      </c>
      <c r="C2" s="21">
        <v>559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98318.39</v>
      </c>
      <c r="G9" s="18">
        <v>6308.84</v>
      </c>
      <c r="H9" s="18">
        <v>-31701.09</v>
      </c>
      <c r="I9" s="18"/>
      <c r="J9" s="67">
        <f>SUM(I439)</f>
        <v>16957.86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505.64</v>
      </c>
      <c r="G13" s="18">
        <v>6584.92</v>
      </c>
      <c r="H13" s="18">
        <v>33277.120000000003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17.600000000000001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1180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100021.63</v>
      </c>
      <c r="G19" s="41">
        <f>SUM(G9:G18)</f>
        <v>12893.76</v>
      </c>
      <c r="H19" s="41">
        <f>SUM(H9:H18)</f>
        <v>1576.0300000000025</v>
      </c>
      <c r="I19" s="41">
        <f>SUM(I9:I18)</f>
        <v>0</v>
      </c>
      <c r="J19" s="41">
        <f>SUM(J9:J18)</f>
        <v>16957.86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2784.21</v>
      </c>
      <c r="G24" s="18">
        <v>2211.8000000000002</v>
      </c>
      <c r="H24" s="18">
        <v>1576.03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2784.21</v>
      </c>
      <c r="G32" s="41">
        <f>SUM(G22:G31)</f>
        <v>2211.8000000000002</v>
      </c>
      <c r="H32" s="41">
        <f>SUM(H22:H31)</f>
        <v>1576.03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10681.96</v>
      </c>
      <c r="H48" s="18"/>
      <c r="I48" s="18"/>
      <c r="J48" s="13">
        <f>SUM(I459)</f>
        <v>16957.86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66176.5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21060.92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97237.42</v>
      </c>
      <c r="G51" s="41">
        <f>SUM(G35:G50)</f>
        <v>10681.96</v>
      </c>
      <c r="H51" s="41">
        <f>SUM(H35:H50)</f>
        <v>0</v>
      </c>
      <c r="I51" s="41">
        <f>SUM(I35:I50)</f>
        <v>0</v>
      </c>
      <c r="J51" s="41">
        <f>SUM(J35:J50)</f>
        <v>16957.86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100021.63</v>
      </c>
      <c r="G52" s="41">
        <f>G51+G32</f>
        <v>12893.759999999998</v>
      </c>
      <c r="H52" s="41">
        <f>H51+H32</f>
        <v>1576.03</v>
      </c>
      <c r="I52" s="41">
        <f>I51+I32</f>
        <v>0</v>
      </c>
      <c r="J52" s="41">
        <f>J51+J32</f>
        <v>16957.86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860019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860019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23.04</v>
      </c>
      <c r="G96" s="18"/>
      <c r="H96" s="18"/>
      <c r="I96" s="18"/>
      <c r="J96" s="18">
        <v>47.07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6649.75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2821.04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6.75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2850.83</v>
      </c>
      <c r="G111" s="41">
        <f>SUM(G96:G110)</f>
        <v>6649.75</v>
      </c>
      <c r="H111" s="41">
        <f>SUM(H96:H110)</f>
        <v>0</v>
      </c>
      <c r="I111" s="41">
        <f>SUM(I96:I110)</f>
        <v>0</v>
      </c>
      <c r="J111" s="41">
        <f>SUM(J96:J110)</f>
        <v>47.07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862869.83</v>
      </c>
      <c r="G112" s="41">
        <f>G60+G111</f>
        <v>6649.75</v>
      </c>
      <c r="H112" s="41">
        <f>H60+H79+H94+H111</f>
        <v>0</v>
      </c>
      <c r="I112" s="41">
        <f>I60+I111</f>
        <v>0</v>
      </c>
      <c r="J112" s="41">
        <f>J60+J111</f>
        <v>47.07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357767.23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136311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494078.23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373.84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373.84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494078.23</v>
      </c>
      <c r="G140" s="41">
        <f>G121+SUM(G136:G137)</f>
        <v>373.84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54866.96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10395.08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26239.05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15658.8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9740.1299999999992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15658.8</v>
      </c>
      <c r="G162" s="41">
        <f>SUM(G150:G161)</f>
        <v>26239.05</v>
      </c>
      <c r="H162" s="41">
        <f>SUM(H150:H161)</f>
        <v>75002.17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1914.35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17573.149999999998</v>
      </c>
      <c r="G169" s="41">
        <f>G147+G162+SUM(G163:G168)</f>
        <v>26239.05</v>
      </c>
      <c r="H169" s="41">
        <f>H147+H162+SUM(H163:H168)</f>
        <v>75002.17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20031.79</v>
      </c>
      <c r="H179" s="18"/>
      <c r="I179" s="18"/>
      <c r="J179" s="18">
        <v>10000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20031.79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20031.79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1374521.21</v>
      </c>
      <c r="G193" s="47">
        <f>G112+G140+G169+G192</f>
        <v>53294.43</v>
      </c>
      <c r="H193" s="47">
        <f>H112+H140+H169+H192</f>
        <v>75002.17</v>
      </c>
      <c r="I193" s="47">
        <f>I112+I140+I169+I192</f>
        <v>0</v>
      </c>
      <c r="J193" s="47">
        <f>J112+J140+J192</f>
        <v>10047.07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312014.63</v>
      </c>
      <c r="G197" s="18">
        <v>181644.58</v>
      </c>
      <c r="H197" s="18">
        <v>637.11</v>
      </c>
      <c r="I197" s="18">
        <v>13827.84</v>
      </c>
      <c r="J197" s="18"/>
      <c r="K197" s="18">
        <v>649.83000000000004</v>
      </c>
      <c r="L197" s="19">
        <f>SUM(F197:K197)</f>
        <v>508773.99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175428.33</v>
      </c>
      <c r="G198" s="18">
        <v>47402.58</v>
      </c>
      <c r="H198" s="18">
        <v>66418.289999999994</v>
      </c>
      <c r="I198" s="18">
        <v>202.42</v>
      </c>
      <c r="J198" s="18">
        <v>670</v>
      </c>
      <c r="K198" s="18"/>
      <c r="L198" s="19">
        <f>SUM(F198:K198)</f>
        <v>290121.61999999994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5250</v>
      </c>
      <c r="G200" s="18">
        <v>1106.56</v>
      </c>
      <c r="H200" s="18">
        <v>955</v>
      </c>
      <c r="I200" s="18">
        <v>430.21</v>
      </c>
      <c r="J200" s="18">
        <v>280.29000000000002</v>
      </c>
      <c r="K200" s="18"/>
      <c r="L200" s="19">
        <f>SUM(F200:K200)</f>
        <v>8022.0599999999995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22265.98</v>
      </c>
      <c r="G202" s="18">
        <v>8455.09</v>
      </c>
      <c r="H202" s="18">
        <v>143923.51</v>
      </c>
      <c r="I202" s="18">
        <v>2107.64</v>
      </c>
      <c r="J202" s="18"/>
      <c r="K202" s="18"/>
      <c r="L202" s="19">
        <f t="shared" ref="L202:L208" si="0">SUM(F202:K202)</f>
        <v>176752.22000000003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3146.43</v>
      </c>
      <c r="G203" s="18">
        <v>6471.95</v>
      </c>
      <c r="H203" s="18"/>
      <c r="I203" s="18">
        <v>2085.23</v>
      </c>
      <c r="J203" s="18"/>
      <c r="K203" s="18"/>
      <c r="L203" s="19">
        <f t="shared" si="0"/>
        <v>11703.609999999999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3415</v>
      </c>
      <c r="G204" s="18">
        <v>198.9</v>
      </c>
      <c r="H204" s="18">
        <v>49134.42</v>
      </c>
      <c r="I204" s="18"/>
      <c r="J204" s="18"/>
      <c r="K204" s="18">
        <v>1823.46</v>
      </c>
      <c r="L204" s="19">
        <f t="shared" si="0"/>
        <v>54571.78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65505</v>
      </c>
      <c r="G205" s="18">
        <v>14483.94</v>
      </c>
      <c r="H205" s="18">
        <v>3680.73</v>
      </c>
      <c r="I205" s="18">
        <v>2782.84</v>
      </c>
      <c r="J205" s="18">
        <v>599.5</v>
      </c>
      <c r="K205" s="18">
        <v>1048.4100000000001</v>
      </c>
      <c r="L205" s="19">
        <f t="shared" si="0"/>
        <v>88100.42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v>85</v>
      </c>
      <c r="I206" s="18"/>
      <c r="J206" s="18"/>
      <c r="K206" s="18"/>
      <c r="L206" s="19">
        <f t="shared" si="0"/>
        <v>85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14677.27</v>
      </c>
      <c r="G207" s="18">
        <v>1872.29</v>
      </c>
      <c r="H207" s="18">
        <v>37901.879999999997</v>
      </c>
      <c r="I207" s="18">
        <v>32745.06</v>
      </c>
      <c r="J207" s="18">
        <v>504.23</v>
      </c>
      <c r="K207" s="18"/>
      <c r="L207" s="19">
        <f t="shared" si="0"/>
        <v>87700.73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112082</v>
      </c>
      <c r="I208" s="18"/>
      <c r="J208" s="18"/>
      <c r="K208" s="18"/>
      <c r="L208" s="19">
        <f t="shared" si="0"/>
        <v>112082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601702.6399999999</v>
      </c>
      <c r="G211" s="41">
        <f t="shared" si="1"/>
        <v>261635.88999999998</v>
      </c>
      <c r="H211" s="41">
        <f t="shared" si="1"/>
        <v>414817.94</v>
      </c>
      <c r="I211" s="41">
        <f t="shared" si="1"/>
        <v>54181.240000000005</v>
      </c>
      <c r="J211" s="41">
        <f t="shared" si="1"/>
        <v>2054.02</v>
      </c>
      <c r="K211" s="41">
        <f t="shared" si="1"/>
        <v>3521.7</v>
      </c>
      <c r="L211" s="41">
        <f t="shared" si="1"/>
        <v>1337913.4299999997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29382.66</v>
      </c>
      <c r="I255" s="18"/>
      <c r="J255" s="18"/>
      <c r="K255" s="18"/>
      <c r="L255" s="19">
        <f t="shared" si="6"/>
        <v>29382.66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29382.66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29382.66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601702.6399999999</v>
      </c>
      <c r="G257" s="41">
        <f t="shared" si="8"/>
        <v>261635.88999999998</v>
      </c>
      <c r="H257" s="41">
        <f t="shared" si="8"/>
        <v>444200.6</v>
      </c>
      <c r="I257" s="41">
        <f t="shared" si="8"/>
        <v>54181.240000000005</v>
      </c>
      <c r="J257" s="41">
        <f t="shared" si="8"/>
        <v>2054.02</v>
      </c>
      <c r="K257" s="41">
        <f t="shared" si="8"/>
        <v>3521.7</v>
      </c>
      <c r="L257" s="41">
        <f t="shared" si="8"/>
        <v>1367296.0899999996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20031.79</v>
      </c>
      <c r="L263" s="19">
        <f>SUM(F263:K263)</f>
        <v>20031.79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30031.79</v>
      </c>
      <c r="L270" s="41">
        <f t="shared" si="9"/>
        <v>30031.79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601702.6399999999</v>
      </c>
      <c r="G271" s="42">
        <f t="shared" si="11"/>
        <v>261635.88999999998</v>
      </c>
      <c r="H271" s="42">
        <f t="shared" si="11"/>
        <v>444200.6</v>
      </c>
      <c r="I271" s="42">
        <f t="shared" si="11"/>
        <v>54181.240000000005</v>
      </c>
      <c r="J271" s="42">
        <f t="shared" si="11"/>
        <v>2054.02</v>
      </c>
      <c r="K271" s="42">
        <f t="shared" si="11"/>
        <v>33553.49</v>
      </c>
      <c r="L271" s="42">
        <f t="shared" si="11"/>
        <v>1397327.8799999997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24092.29</v>
      </c>
      <c r="G276" s="18">
        <v>9789.14</v>
      </c>
      <c r="H276" s="18"/>
      <c r="I276" s="18">
        <v>2324</v>
      </c>
      <c r="J276" s="18">
        <v>8068.55</v>
      </c>
      <c r="K276" s="18"/>
      <c r="L276" s="19">
        <f>SUM(F276:K276)</f>
        <v>44273.98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4624.5</v>
      </c>
      <c r="G279" s="18">
        <v>789.96</v>
      </c>
      <c r="H279" s="18"/>
      <c r="I279" s="18">
        <v>944.18</v>
      </c>
      <c r="J279" s="18">
        <v>4098.41</v>
      </c>
      <c r="K279" s="18">
        <v>1000</v>
      </c>
      <c r="L279" s="19">
        <f>SUM(F279:K279)</f>
        <v>11457.05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1265.8900000000001</v>
      </c>
      <c r="J281" s="18"/>
      <c r="K281" s="18"/>
      <c r="L281" s="19">
        <f t="shared" ref="L281:L287" si="12">SUM(F281:K281)</f>
        <v>1265.8900000000001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>
        <v>12500</v>
      </c>
      <c r="L282" s="19">
        <f t="shared" si="12"/>
        <v>12500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1970.8</v>
      </c>
      <c r="G283" s="18"/>
      <c r="H283" s="18"/>
      <c r="I283" s="18"/>
      <c r="J283" s="18"/>
      <c r="K283" s="18">
        <v>196.83</v>
      </c>
      <c r="L283" s="19">
        <f t="shared" si="12"/>
        <v>2167.63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1062.6199999999999</v>
      </c>
      <c r="L285" s="19">
        <f t="shared" si="12"/>
        <v>1062.6199999999999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2275</v>
      </c>
      <c r="I287" s="18"/>
      <c r="J287" s="18"/>
      <c r="K287" s="18"/>
      <c r="L287" s="19">
        <f t="shared" si="12"/>
        <v>2275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30687.59</v>
      </c>
      <c r="G290" s="42">
        <f t="shared" si="13"/>
        <v>10579.099999999999</v>
      </c>
      <c r="H290" s="42">
        <f t="shared" si="13"/>
        <v>2275</v>
      </c>
      <c r="I290" s="42">
        <f t="shared" si="13"/>
        <v>4534.07</v>
      </c>
      <c r="J290" s="42">
        <f t="shared" si="13"/>
        <v>12166.96</v>
      </c>
      <c r="K290" s="42">
        <f t="shared" si="13"/>
        <v>14759.45</v>
      </c>
      <c r="L290" s="41">
        <f t="shared" si="13"/>
        <v>75002.17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30687.59</v>
      </c>
      <c r="G338" s="41">
        <f t="shared" si="20"/>
        <v>10579.099999999999</v>
      </c>
      <c r="H338" s="41">
        <f t="shared" si="20"/>
        <v>2275</v>
      </c>
      <c r="I338" s="41">
        <f t="shared" si="20"/>
        <v>4534.07</v>
      </c>
      <c r="J338" s="41">
        <f t="shared" si="20"/>
        <v>12166.96</v>
      </c>
      <c r="K338" s="41">
        <f t="shared" si="20"/>
        <v>14759.45</v>
      </c>
      <c r="L338" s="41">
        <f t="shared" si="20"/>
        <v>75002.17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30687.59</v>
      </c>
      <c r="G352" s="41">
        <f>G338</f>
        <v>10579.099999999999</v>
      </c>
      <c r="H352" s="41">
        <f>H338</f>
        <v>2275</v>
      </c>
      <c r="I352" s="41">
        <f>I338</f>
        <v>4534.07</v>
      </c>
      <c r="J352" s="41">
        <f>J338</f>
        <v>12166.96</v>
      </c>
      <c r="K352" s="47">
        <f>K338+K351</f>
        <v>14759.45</v>
      </c>
      <c r="L352" s="41">
        <f>L338+L351</f>
        <v>75002.17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52045.47</v>
      </c>
      <c r="I358" s="18">
        <v>1248.96</v>
      </c>
      <c r="J358" s="18"/>
      <c r="K358" s="18"/>
      <c r="L358" s="13">
        <f>SUM(F358:K358)</f>
        <v>53294.43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52045.47</v>
      </c>
      <c r="I362" s="47">
        <f t="shared" si="22"/>
        <v>1248.96</v>
      </c>
      <c r="J362" s="47">
        <f t="shared" si="22"/>
        <v>0</v>
      </c>
      <c r="K362" s="47">
        <f t="shared" si="22"/>
        <v>0</v>
      </c>
      <c r="L362" s="47">
        <f t="shared" si="22"/>
        <v>53294.43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1248.96</v>
      </c>
      <c r="G368" s="63"/>
      <c r="H368" s="63"/>
      <c r="I368" s="56">
        <f>SUM(F368:H368)</f>
        <v>1248.96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1248.96</v>
      </c>
      <c r="G369" s="47">
        <f>SUM(G367:G368)</f>
        <v>0</v>
      </c>
      <c r="H369" s="47">
        <f>SUM(H367:H368)</f>
        <v>0</v>
      </c>
      <c r="I369" s="47">
        <f>SUM(I367:I368)</f>
        <v>1248.96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10000</v>
      </c>
      <c r="H389" s="18">
        <v>47.07</v>
      </c>
      <c r="I389" s="18"/>
      <c r="J389" s="24" t="s">
        <v>288</v>
      </c>
      <c r="K389" s="24" t="s">
        <v>288</v>
      </c>
      <c r="L389" s="56">
        <f t="shared" si="25"/>
        <v>10047.07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47.07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10047.07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47.07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10047.07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16957.86</v>
      </c>
      <c r="H439" s="18"/>
      <c r="I439" s="56">
        <f t="shared" ref="I439:I445" si="33">SUM(F439:H439)</f>
        <v>16957.86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16957.86</v>
      </c>
      <c r="H446" s="13">
        <f>SUM(H439:H445)</f>
        <v>0</v>
      </c>
      <c r="I446" s="13">
        <f>SUM(I439:I445)</f>
        <v>16957.86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16957.86</v>
      </c>
      <c r="H459" s="18"/>
      <c r="I459" s="56">
        <f t="shared" si="34"/>
        <v>16957.86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16957.86</v>
      </c>
      <c r="H460" s="83">
        <f>SUM(H454:H459)</f>
        <v>0</v>
      </c>
      <c r="I460" s="83">
        <f>SUM(I454:I459)</f>
        <v>16957.86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16957.86</v>
      </c>
      <c r="H461" s="42">
        <f>H452+H460</f>
        <v>0</v>
      </c>
      <c r="I461" s="42">
        <f>I452+I460</f>
        <v>16957.86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120044.09</v>
      </c>
      <c r="G465" s="18">
        <v>10681.96</v>
      </c>
      <c r="H465" s="18">
        <v>0</v>
      </c>
      <c r="I465" s="18"/>
      <c r="J465" s="18">
        <v>6910.79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1374521.21</v>
      </c>
      <c r="G468" s="18">
        <v>53294.43</v>
      </c>
      <c r="H468" s="18">
        <v>75002.17</v>
      </c>
      <c r="I468" s="18"/>
      <c r="J468" s="18">
        <v>10047.07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1374521.21</v>
      </c>
      <c r="G470" s="53">
        <f>SUM(G468:G469)</f>
        <v>53294.43</v>
      </c>
      <c r="H470" s="53">
        <f>SUM(H468:H469)</f>
        <v>75002.17</v>
      </c>
      <c r="I470" s="53">
        <f>SUM(I468:I469)</f>
        <v>0</v>
      </c>
      <c r="J470" s="53">
        <f>SUM(J468:J469)</f>
        <v>10047.07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1397327.88</v>
      </c>
      <c r="G472" s="18">
        <v>53294.43</v>
      </c>
      <c r="H472" s="18">
        <v>75002.17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1397327.88</v>
      </c>
      <c r="G474" s="53">
        <f>SUM(G472:G473)</f>
        <v>53294.43</v>
      </c>
      <c r="H474" s="53">
        <f>SUM(H472:H473)</f>
        <v>75002.17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97237.420000000158</v>
      </c>
      <c r="G476" s="53">
        <f>(G465+G470)- G474</f>
        <v>10681.96</v>
      </c>
      <c r="H476" s="53">
        <f>(H465+H470)- H474</f>
        <v>0</v>
      </c>
      <c r="I476" s="53">
        <f>(I465+I470)- I474</f>
        <v>0</v>
      </c>
      <c r="J476" s="53">
        <f>(J465+J470)- J474</f>
        <v>16957.86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175428.33</v>
      </c>
      <c r="G521" s="18">
        <v>47402.58</v>
      </c>
      <c r="H521" s="18">
        <v>66418.289999999994</v>
      </c>
      <c r="I521" s="18">
        <v>202.42</v>
      </c>
      <c r="J521" s="18">
        <v>670</v>
      </c>
      <c r="K521" s="18"/>
      <c r="L521" s="88">
        <f>SUM(F521:K521)</f>
        <v>290121.61999999994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175428.33</v>
      </c>
      <c r="G524" s="108">
        <f t="shared" ref="G524:L524" si="36">SUM(G521:G523)</f>
        <v>47402.58</v>
      </c>
      <c r="H524" s="108">
        <f t="shared" si="36"/>
        <v>66418.289999999994</v>
      </c>
      <c r="I524" s="108">
        <f t="shared" si="36"/>
        <v>202.42</v>
      </c>
      <c r="J524" s="108">
        <f t="shared" si="36"/>
        <v>670</v>
      </c>
      <c r="K524" s="108">
        <f t="shared" si="36"/>
        <v>0</v>
      </c>
      <c r="L524" s="89">
        <f t="shared" si="36"/>
        <v>290121.61999999994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4453.2</v>
      </c>
      <c r="G526" s="18">
        <v>1691.02</v>
      </c>
      <c r="H526" s="18">
        <v>87143.99</v>
      </c>
      <c r="I526" s="18">
        <v>421.52</v>
      </c>
      <c r="J526" s="18"/>
      <c r="K526" s="18"/>
      <c r="L526" s="88">
        <f>SUM(F526:K526)</f>
        <v>93709.73000000001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4453.2</v>
      </c>
      <c r="G529" s="89">
        <f t="shared" ref="G529:L529" si="37">SUM(G526:G528)</f>
        <v>1691.02</v>
      </c>
      <c r="H529" s="89">
        <f t="shared" si="37"/>
        <v>87143.99</v>
      </c>
      <c r="I529" s="89">
        <f t="shared" si="37"/>
        <v>421.52</v>
      </c>
      <c r="J529" s="89">
        <f t="shared" si="37"/>
        <v>0</v>
      </c>
      <c r="K529" s="89">
        <f t="shared" si="37"/>
        <v>0</v>
      </c>
      <c r="L529" s="89">
        <f t="shared" si="37"/>
        <v>93709.73000000001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3802.08</v>
      </c>
      <c r="G531" s="18">
        <v>1826.01</v>
      </c>
      <c r="H531" s="18">
        <v>50.75</v>
      </c>
      <c r="I531" s="18"/>
      <c r="J531" s="18"/>
      <c r="K531" s="18"/>
      <c r="L531" s="88">
        <f>SUM(F531:K531)</f>
        <v>5678.84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3802.08</v>
      </c>
      <c r="G534" s="89">
        <f t="shared" ref="G534:L534" si="38">SUM(G531:G533)</f>
        <v>1826.01</v>
      </c>
      <c r="H534" s="89">
        <f t="shared" si="38"/>
        <v>50.75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5678.84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25150</v>
      </c>
      <c r="I541" s="18"/>
      <c r="J541" s="18"/>
      <c r="K541" s="18"/>
      <c r="L541" s="88">
        <f>SUM(F541:K541)</f>
        <v>25150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25150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25150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183683.61</v>
      </c>
      <c r="G545" s="89">
        <f t="shared" ref="G545:L545" si="41">G524+G529+G534+G539+G544</f>
        <v>50919.61</v>
      </c>
      <c r="H545" s="89">
        <f t="shared" si="41"/>
        <v>178763.03</v>
      </c>
      <c r="I545" s="89">
        <f t="shared" si="41"/>
        <v>623.93999999999994</v>
      </c>
      <c r="J545" s="89">
        <f t="shared" si="41"/>
        <v>670</v>
      </c>
      <c r="K545" s="89">
        <f t="shared" si="41"/>
        <v>0</v>
      </c>
      <c r="L545" s="89">
        <f t="shared" si="41"/>
        <v>414660.19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290121.61999999994</v>
      </c>
      <c r="G549" s="87">
        <f>L526</f>
        <v>93709.73000000001</v>
      </c>
      <c r="H549" s="87">
        <f>L531</f>
        <v>5678.84</v>
      </c>
      <c r="I549" s="87">
        <f>L536</f>
        <v>0</v>
      </c>
      <c r="J549" s="87">
        <f>L541</f>
        <v>25150</v>
      </c>
      <c r="K549" s="87">
        <f>SUM(F549:J549)</f>
        <v>414660.19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290121.61999999994</v>
      </c>
      <c r="G552" s="89">
        <f t="shared" si="42"/>
        <v>93709.73000000001</v>
      </c>
      <c r="H552" s="89">
        <f t="shared" si="42"/>
        <v>5678.84</v>
      </c>
      <c r="I552" s="89">
        <f t="shared" si="42"/>
        <v>0</v>
      </c>
      <c r="J552" s="89">
        <f t="shared" si="42"/>
        <v>25150</v>
      </c>
      <c r="K552" s="89">
        <f t="shared" si="42"/>
        <v>414660.19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52026</v>
      </c>
      <c r="G579" s="18"/>
      <c r="H579" s="18"/>
      <c r="I579" s="87">
        <f t="shared" si="47"/>
        <v>52026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3427.54</v>
      </c>
      <c r="G583" s="18"/>
      <c r="H583" s="18"/>
      <c r="I583" s="87">
        <f t="shared" si="47"/>
        <v>3427.54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80192</v>
      </c>
      <c r="I591" s="18"/>
      <c r="J591" s="18"/>
      <c r="K591" s="104">
        <f t="shared" ref="K591:K597" si="48">SUM(H591:J591)</f>
        <v>80192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25150</v>
      </c>
      <c r="I592" s="18"/>
      <c r="J592" s="18"/>
      <c r="K592" s="104">
        <f t="shared" si="48"/>
        <v>25150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1295</v>
      </c>
      <c r="I594" s="18"/>
      <c r="J594" s="18"/>
      <c r="K594" s="104">
        <f t="shared" si="48"/>
        <v>1295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5445</v>
      </c>
      <c r="I595" s="18"/>
      <c r="J595" s="18"/>
      <c r="K595" s="104">
        <f t="shared" si="48"/>
        <v>5445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112082</v>
      </c>
      <c r="I598" s="108">
        <f>SUM(I591:I597)</f>
        <v>0</v>
      </c>
      <c r="J598" s="108">
        <f>SUM(J591:J597)</f>
        <v>0</v>
      </c>
      <c r="K598" s="108">
        <f>SUM(K591:K597)</f>
        <v>112082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14220.98</v>
      </c>
      <c r="I604" s="18"/>
      <c r="J604" s="18"/>
      <c r="K604" s="104">
        <f>SUM(H604:J604)</f>
        <v>14220.98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14220.98</v>
      </c>
      <c r="I605" s="108">
        <f>SUM(I602:I604)</f>
        <v>0</v>
      </c>
      <c r="J605" s="108">
        <f>SUM(J602:J604)</f>
        <v>0</v>
      </c>
      <c r="K605" s="108">
        <f>SUM(K602:K604)</f>
        <v>14220.98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100021.63</v>
      </c>
      <c r="H617" s="109">
        <f>SUM(F52)</f>
        <v>100021.63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12893.76</v>
      </c>
      <c r="H618" s="109">
        <f>SUM(G52)</f>
        <v>12893.759999999998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1576.0300000000025</v>
      </c>
      <c r="H619" s="109">
        <f>SUM(H52)</f>
        <v>1576.03</v>
      </c>
      <c r="I619" s="121" t="s">
        <v>892</v>
      </c>
      <c r="J619" s="109">
        <f>G619-H619</f>
        <v>2.5011104298755527E-12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16957.86</v>
      </c>
      <c r="H621" s="109">
        <f>SUM(J52)</f>
        <v>16957.86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97237.42</v>
      </c>
      <c r="H622" s="109">
        <f>F476</f>
        <v>97237.420000000158</v>
      </c>
      <c r="I622" s="121" t="s">
        <v>101</v>
      </c>
      <c r="J622" s="109">
        <f t="shared" ref="J622:J655" si="50">G622-H622</f>
        <v>-1.6007106751203537E-10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10681.96</v>
      </c>
      <c r="H623" s="109">
        <f>G476</f>
        <v>10681.96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16957.86</v>
      </c>
      <c r="H626" s="109">
        <f>J476</f>
        <v>16957.86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1374521.21</v>
      </c>
      <c r="H627" s="104">
        <f>SUM(F468)</f>
        <v>1374521.21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53294.43</v>
      </c>
      <c r="H628" s="104">
        <f>SUM(G468)</f>
        <v>53294.43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75002.17</v>
      </c>
      <c r="H629" s="104">
        <f>SUM(H468)</f>
        <v>75002.17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10047.07</v>
      </c>
      <c r="H631" s="104">
        <f>SUM(J468)</f>
        <v>10047.07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1397327.8799999997</v>
      </c>
      <c r="H632" s="104">
        <f>SUM(F472)</f>
        <v>1397327.88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75002.17</v>
      </c>
      <c r="H633" s="104">
        <f>SUM(H472)</f>
        <v>75002.17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1248.96</v>
      </c>
      <c r="H634" s="104">
        <f>I369</f>
        <v>1248.96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53294.43</v>
      </c>
      <c r="H635" s="104">
        <f>SUM(G472)</f>
        <v>53294.43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10047.07</v>
      </c>
      <c r="H637" s="164">
        <f>SUM(J468)</f>
        <v>10047.07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16957.86</v>
      </c>
      <c r="H640" s="104">
        <f>SUM(G461)</f>
        <v>16957.86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16957.86</v>
      </c>
      <c r="H642" s="104">
        <f>SUM(I461)</f>
        <v>16957.86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47.07</v>
      </c>
      <c r="H644" s="104">
        <f>H408</f>
        <v>47.07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</v>
      </c>
      <c r="H645" s="104">
        <f>G408</f>
        <v>10000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10047.07</v>
      </c>
      <c r="H646" s="104">
        <f>L408</f>
        <v>10047.07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112082</v>
      </c>
      <c r="H647" s="104">
        <f>L208+L226+L244</f>
        <v>112082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14220.98</v>
      </c>
      <c r="H648" s="104">
        <f>(J257+J338)-(J255+J336)</f>
        <v>14220.98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112082</v>
      </c>
      <c r="H649" s="104">
        <f>H598</f>
        <v>112082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20031.79</v>
      </c>
      <c r="H652" s="104">
        <f>K263+K345</f>
        <v>20031.79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</v>
      </c>
      <c r="H655" s="104">
        <f>K266+K347</f>
        <v>10000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1466210.0299999996</v>
      </c>
      <c r="G660" s="19">
        <f>(L229+L309+L359)</f>
        <v>0</v>
      </c>
      <c r="H660" s="19">
        <f>(L247+L328+L360)</f>
        <v>0</v>
      </c>
      <c r="I660" s="19">
        <f>SUM(F660:H660)</f>
        <v>1466210.0299999996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6649.75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6649.75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114357</v>
      </c>
      <c r="G662" s="19">
        <f>(L226+L306)-(J226+J306)</f>
        <v>0</v>
      </c>
      <c r="H662" s="19">
        <f>(L244+L325)-(J244+J325)</f>
        <v>0</v>
      </c>
      <c r="I662" s="19">
        <f>SUM(F662:H662)</f>
        <v>114357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69674.52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69674.52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1275528.7599999995</v>
      </c>
      <c r="G664" s="19">
        <f>G660-SUM(G661:G663)</f>
        <v>0</v>
      </c>
      <c r="H664" s="19">
        <f>H660-SUM(H661:H663)</f>
        <v>0</v>
      </c>
      <c r="I664" s="19">
        <f>I660-SUM(I661:I663)</f>
        <v>1275528.7599999995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58.31</v>
      </c>
      <c r="G665" s="248"/>
      <c r="H665" s="248"/>
      <c r="I665" s="19">
        <f>SUM(F665:H665)</f>
        <v>58.31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21874.959999999999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21874.959999999999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21874.959999999999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21874.959999999999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Wentworth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336106.92</v>
      </c>
      <c r="C9" s="229">
        <f>'DOE25'!G197+'DOE25'!G215+'DOE25'!G233+'DOE25'!G276+'DOE25'!G295+'DOE25'!G314</f>
        <v>191433.71999999997</v>
      </c>
    </row>
    <row r="10" spans="1:3" x14ac:dyDescent="0.2">
      <c r="A10" t="s">
        <v>778</v>
      </c>
      <c r="B10" s="240">
        <v>326001.91999999998</v>
      </c>
      <c r="C10" s="240">
        <v>190468.11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10105</v>
      </c>
      <c r="C12" s="240">
        <v>965.61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336106.92</v>
      </c>
      <c r="C13" s="231">
        <f>SUM(C10:C12)</f>
        <v>191433.71999999997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175428.33</v>
      </c>
      <c r="C18" s="229">
        <f>'DOE25'!G198+'DOE25'!G216+'DOE25'!G234+'DOE25'!G277+'DOE25'!G296+'DOE25'!G315</f>
        <v>47402.58</v>
      </c>
    </row>
    <row r="19" spans="1:3" x14ac:dyDescent="0.2">
      <c r="A19" t="s">
        <v>778</v>
      </c>
      <c r="B19" s="240">
        <v>65517.2</v>
      </c>
      <c r="C19" s="240">
        <v>17957.759999999998</v>
      </c>
    </row>
    <row r="20" spans="1:3" x14ac:dyDescent="0.2">
      <c r="A20" t="s">
        <v>779</v>
      </c>
      <c r="B20" s="240">
        <v>108766.13</v>
      </c>
      <c r="C20" s="240">
        <v>29229.3</v>
      </c>
    </row>
    <row r="21" spans="1:3" x14ac:dyDescent="0.2">
      <c r="A21" t="s">
        <v>780</v>
      </c>
      <c r="B21" s="240">
        <v>1145</v>
      </c>
      <c r="C21" s="240">
        <v>215.52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175428.33000000002</v>
      </c>
      <c r="C22" s="231">
        <f>SUM(C19:C21)</f>
        <v>47402.579999999994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9874.5</v>
      </c>
      <c r="C36" s="235">
        <f>'DOE25'!G200+'DOE25'!G218+'DOE25'!G236+'DOE25'!G279+'DOE25'!G298+'DOE25'!G317</f>
        <v>1896.52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9874.5</v>
      </c>
      <c r="C39" s="240">
        <v>1896.52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9874.5</v>
      </c>
      <c r="C40" s="231">
        <f>SUM(C37:C39)</f>
        <v>1896.52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Wentworth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806917.66999999993</v>
      </c>
      <c r="D5" s="20">
        <f>SUM('DOE25'!L197:L200)+SUM('DOE25'!L215:L218)+SUM('DOE25'!L233:L236)-F5-G5</f>
        <v>805317.54999999993</v>
      </c>
      <c r="E5" s="243"/>
      <c r="F5" s="255">
        <f>SUM('DOE25'!J197:J200)+SUM('DOE25'!J215:J218)+SUM('DOE25'!J233:J236)</f>
        <v>950.29</v>
      </c>
      <c r="G5" s="53">
        <f>SUM('DOE25'!K197:K200)+SUM('DOE25'!K215:K218)+SUM('DOE25'!K233:K236)</f>
        <v>649.83000000000004</v>
      </c>
      <c r="H5" s="259"/>
    </row>
    <row r="6" spans="1:9" x14ac:dyDescent="0.2">
      <c r="A6" s="32">
        <v>2100</v>
      </c>
      <c r="B6" t="s">
        <v>800</v>
      </c>
      <c r="C6" s="245">
        <f t="shared" si="0"/>
        <v>176752.22000000003</v>
      </c>
      <c r="D6" s="20">
        <f>'DOE25'!L202+'DOE25'!L220+'DOE25'!L238-F6-G6</f>
        <v>176752.22000000003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11703.609999999999</v>
      </c>
      <c r="D7" s="20">
        <f>'DOE25'!L203+'DOE25'!L221+'DOE25'!L239-F7-G7</f>
        <v>11703.609999999999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28073.15</v>
      </c>
      <c r="D8" s="243"/>
      <c r="E8" s="20">
        <f>'DOE25'!L204+'DOE25'!L222+'DOE25'!L240-F8-G8-D9-D11</f>
        <v>26249.690000000002</v>
      </c>
      <c r="F8" s="255">
        <f>'DOE25'!J204+'DOE25'!J222+'DOE25'!J240</f>
        <v>0</v>
      </c>
      <c r="G8" s="53">
        <f>'DOE25'!K204+'DOE25'!K222+'DOE25'!K240</f>
        <v>1823.46</v>
      </c>
      <c r="H8" s="259"/>
    </row>
    <row r="9" spans="1:9" x14ac:dyDescent="0.2">
      <c r="A9" s="32">
        <v>2310</v>
      </c>
      <c r="B9" t="s">
        <v>817</v>
      </c>
      <c r="C9" s="245">
        <f t="shared" si="0"/>
        <v>9861.6299999999992</v>
      </c>
      <c r="D9" s="244">
        <v>9861.6299999999992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16637</v>
      </c>
      <c r="D11" s="244">
        <v>16637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88100.42</v>
      </c>
      <c r="D12" s="20">
        <f>'DOE25'!L205+'DOE25'!L223+'DOE25'!L241-F12-G12</f>
        <v>86452.51</v>
      </c>
      <c r="E12" s="243"/>
      <c r="F12" s="255">
        <f>'DOE25'!J205+'DOE25'!J223+'DOE25'!J241</f>
        <v>599.5</v>
      </c>
      <c r="G12" s="53">
        <f>'DOE25'!K205+'DOE25'!K223+'DOE25'!K241</f>
        <v>1048.4100000000001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85</v>
      </c>
      <c r="D13" s="243"/>
      <c r="E13" s="20">
        <f>'DOE25'!L206+'DOE25'!L224+'DOE25'!L242-F13-G13</f>
        <v>85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87700.73</v>
      </c>
      <c r="D14" s="20">
        <f>'DOE25'!L207+'DOE25'!L225+'DOE25'!L243-F14-G14</f>
        <v>87196.5</v>
      </c>
      <c r="E14" s="243"/>
      <c r="F14" s="255">
        <f>'DOE25'!J207+'DOE25'!J225+'DOE25'!J243</f>
        <v>504.23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112082</v>
      </c>
      <c r="D15" s="20">
        <f>'DOE25'!L208+'DOE25'!L226+'DOE25'!L244-F15-G15</f>
        <v>112082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29382.66</v>
      </c>
      <c r="D22" s="243"/>
      <c r="E22" s="243"/>
      <c r="F22" s="255">
        <f>'DOE25'!L255+'DOE25'!L336</f>
        <v>29382.66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53294.43</v>
      </c>
      <c r="D29" s="20">
        <f>'DOE25'!L358+'DOE25'!L359+'DOE25'!L360-'DOE25'!I367-F29-G29</f>
        <v>53294.43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75002.17</v>
      </c>
      <c r="D31" s="20">
        <f>'DOE25'!L290+'DOE25'!L309+'DOE25'!L328+'DOE25'!L333+'DOE25'!L334+'DOE25'!L335-F31-G31</f>
        <v>48075.759999999995</v>
      </c>
      <c r="E31" s="243"/>
      <c r="F31" s="255">
        <f>'DOE25'!J290+'DOE25'!J309+'DOE25'!J328+'DOE25'!J333+'DOE25'!J334+'DOE25'!J335</f>
        <v>12166.96</v>
      </c>
      <c r="G31" s="53">
        <f>'DOE25'!K290+'DOE25'!K309+'DOE25'!K328+'DOE25'!K333+'DOE25'!K334+'DOE25'!K335</f>
        <v>14759.45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1407373.21</v>
      </c>
      <c r="E33" s="246">
        <f>SUM(E5:E31)</f>
        <v>30334.690000000002</v>
      </c>
      <c r="F33" s="246">
        <f>SUM(F5:F31)</f>
        <v>43603.64</v>
      </c>
      <c r="G33" s="246">
        <f>SUM(G5:G31)</f>
        <v>18281.150000000001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30334.690000000002</v>
      </c>
      <c r="E35" s="249"/>
    </row>
    <row r="36" spans="2:8" ht="12" thickTop="1" x14ac:dyDescent="0.2">
      <c r="B36" t="s">
        <v>814</v>
      </c>
      <c r="D36" s="20">
        <f>D33</f>
        <v>1407373.21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view="pageBreakPreview" zoomScale="120" zoomScaleNormal="100" zoomScaleSheetLayoutView="120" workbookViewId="0">
      <pane ySplit="2" topLeftCell="A3" activePane="bottomLeft" state="frozen"/>
      <selection activeCell="F46" sqref="F46"/>
      <selection pane="bottomLeft" activeCell="F8" sqref="F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98318.39</v>
      </c>
      <c r="D8" s="95">
        <f>'DOE25'!G9</f>
        <v>6308.84</v>
      </c>
      <c r="E8" s="95">
        <f>'DOE25'!H9</f>
        <v>-31701.09</v>
      </c>
      <c r="F8" s="95">
        <f>'DOE25'!I9</f>
        <v>0</v>
      </c>
      <c r="G8" s="95">
        <f>'DOE25'!J9</f>
        <v>16957.86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505.64</v>
      </c>
      <c r="D12" s="95">
        <f>'DOE25'!G13</f>
        <v>6584.92</v>
      </c>
      <c r="E12" s="95">
        <f>'DOE25'!H13</f>
        <v>33277.120000000003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17.600000000000001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1180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100021.63</v>
      </c>
      <c r="D18" s="41">
        <f>SUM(D8:D17)</f>
        <v>12893.76</v>
      </c>
      <c r="E18" s="41">
        <f>SUM(E8:E17)</f>
        <v>1576.0300000000025</v>
      </c>
      <c r="F18" s="41">
        <f>SUM(F8:F17)</f>
        <v>0</v>
      </c>
      <c r="G18" s="41">
        <f>SUM(G8:G17)</f>
        <v>16957.86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2784.21</v>
      </c>
      <c r="D23" s="95">
        <f>'DOE25'!G24</f>
        <v>2211.8000000000002</v>
      </c>
      <c r="E23" s="95">
        <f>'DOE25'!H24</f>
        <v>1576.03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2784.21</v>
      </c>
      <c r="D31" s="41">
        <f>SUM(D21:D30)</f>
        <v>2211.8000000000002</v>
      </c>
      <c r="E31" s="41">
        <f>SUM(E21:E30)</f>
        <v>1576.03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10681.96</v>
      </c>
      <c r="E47" s="95">
        <f>'DOE25'!H48</f>
        <v>0</v>
      </c>
      <c r="F47" s="95">
        <f>'DOE25'!I48</f>
        <v>0</v>
      </c>
      <c r="G47" s="95">
        <f>'DOE25'!J48</f>
        <v>16957.86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66176.5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21060.92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97237.42</v>
      </c>
      <c r="D50" s="41">
        <f>SUM(D34:D49)</f>
        <v>10681.96</v>
      </c>
      <c r="E50" s="41">
        <f>SUM(E34:E49)</f>
        <v>0</v>
      </c>
      <c r="F50" s="41">
        <f>SUM(F34:F49)</f>
        <v>0</v>
      </c>
      <c r="G50" s="41">
        <f>SUM(G34:G49)</f>
        <v>16957.86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100021.63</v>
      </c>
      <c r="D51" s="41">
        <f>D50+D31</f>
        <v>12893.759999999998</v>
      </c>
      <c r="E51" s="41">
        <f>E50+E31</f>
        <v>1576.03</v>
      </c>
      <c r="F51" s="41">
        <f>F50+F31</f>
        <v>0</v>
      </c>
      <c r="G51" s="41">
        <f>G50+G31</f>
        <v>16957.86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860019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23.04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47.07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6649.75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2827.79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2850.83</v>
      </c>
      <c r="D62" s="130">
        <f>SUM(D57:D61)</f>
        <v>6649.75</v>
      </c>
      <c r="E62" s="130">
        <f>SUM(E57:E61)</f>
        <v>0</v>
      </c>
      <c r="F62" s="130">
        <f>SUM(F57:F61)</f>
        <v>0</v>
      </c>
      <c r="G62" s="130">
        <f>SUM(G57:G61)</f>
        <v>47.07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862869.83</v>
      </c>
      <c r="D63" s="22">
        <f>D56+D62</f>
        <v>6649.75</v>
      </c>
      <c r="E63" s="22">
        <f>E56+E62</f>
        <v>0</v>
      </c>
      <c r="F63" s="22">
        <f>F56+F62</f>
        <v>0</v>
      </c>
      <c r="G63" s="22">
        <f>G56+G62</f>
        <v>47.07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357767.23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136311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494078.23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373.84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373.84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494078.23</v>
      </c>
      <c r="D81" s="130">
        <f>SUM(D79:D80)+D78+D70</f>
        <v>373.84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15658.8</v>
      </c>
      <c r="D88" s="95">
        <f>SUM('DOE25'!G153:G161)</f>
        <v>26239.05</v>
      </c>
      <c r="E88" s="95">
        <f>SUM('DOE25'!H153:H161)</f>
        <v>75002.17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1914.35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17573.149999999998</v>
      </c>
      <c r="D91" s="131">
        <f>SUM(D85:D90)</f>
        <v>26239.05</v>
      </c>
      <c r="E91" s="131">
        <f>SUM(E85:E90)</f>
        <v>75002.17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20031.79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20031.79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764</v>
      </c>
      <c r="C104" s="86">
        <f>C63+C81+C91+C103</f>
        <v>1374521.21</v>
      </c>
      <c r="D104" s="86">
        <f>D63+D81+D91+D103</f>
        <v>53294.43</v>
      </c>
      <c r="E104" s="86">
        <f>E63+E81+E91+E103</f>
        <v>75002.17</v>
      </c>
      <c r="F104" s="86">
        <f>F63+F81+F91+F103</f>
        <v>0</v>
      </c>
      <c r="G104" s="86">
        <f>G63+G81+G103</f>
        <v>10047.07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508773.99</v>
      </c>
      <c r="D109" s="24" t="s">
        <v>288</v>
      </c>
      <c r="E109" s="95">
        <f>('DOE25'!L276)+('DOE25'!L295)+('DOE25'!L314)</f>
        <v>44273.98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290121.61999999994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8022.0599999999995</v>
      </c>
      <c r="D112" s="24" t="s">
        <v>288</v>
      </c>
      <c r="E112" s="95">
        <f>+('DOE25'!L279)+('DOE25'!L298)+('DOE25'!L317)</f>
        <v>11457.05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806917.66999999993</v>
      </c>
      <c r="D115" s="86">
        <f>SUM(D109:D114)</f>
        <v>0</v>
      </c>
      <c r="E115" s="86">
        <f>SUM(E109:E114)</f>
        <v>55731.03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176752.22000000003</v>
      </c>
      <c r="D118" s="24" t="s">
        <v>288</v>
      </c>
      <c r="E118" s="95">
        <f>+('DOE25'!L281)+('DOE25'!L300)+('DOE25'!L319)</f>
        <v>1265.8900000000001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11703.609999999999</v>
      </c>
      <c r="D119" s="24" t="s">
        <v>288</v>
      </c>
      <c r="E119" s="95">
        <f>+('DOE25'!L282)+('DOE25'!L301)+('DOE25'!L320)</f>
        <v>12500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54571.78</v>
      </c>
      <c r="D120" s="24" t="s">
        <v>288</v>
      </c>
      <c r="E120" s="95">
        <f>+('DOE25'!L283)+('DOE25'!L302)+('DOE25'!L321)</f>
        <v>2167.63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88100.42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85</v>
      </c>
      <c r="D122" s="24" t="s">
        <v>288</v>
      </c>
      <c r="E122" s="95">
        <f>+('DOE25'!L285)+('DOE25'!L304)+('DOE25'!L323)</f>
        <v>1062.6199999999999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87700.73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112082</v>
      </c>
      <c r="D124" s="24" t="s">
        <v>288</v>
      </c>
      <c r="E124" s="95">
        <f>+('DOE25'!L287)+('DOE25'!L306)+('DOE25'!L325)</f>
        <v>2275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53294.43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530995.76</v>
      </c>
      <c r="D128" s="86">
        <f>SUM(D118:D127)</f>
        <v>53294.43</v>
      </c>
      <c r="E128" s="86">
        <f>SUM(E118:E127)</f>
        <v>19271.14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29382.66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20031.79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10047.07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-47.069999999999709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59414.45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1397327.88</v>
      </c>
      <c r="D145" s="86">
        <f>(D115+D128+D144)</f>
        <v>53294.43</v>
      </c>
      <c r="E145" s="86">
        <f>(E115+E128+E144)</f>
        <v>75002.17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Wentworth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21875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21875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553048</v>
      </c>
      <c r="D10" s="182">
        <f>ROUND((C10/$C$28)*100,1)</f>
        <v>37.9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290122</v>
      </c>
      <c r="D11" s="182">
        <f>ROUND((C11/$C$28)*100,1)</f>
        <v>19.899999999999999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19479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178018</v>
      </c>
      <c r="D15" s="182">
        <f t="shared" ref="D15:D27" si="0">ROUND((C15/$C$28)*100,1)</f>
        <v>12.2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24204</v>
      </c>
      <c r="D16" s="182">
        <f t="shared" si="0"/>
        <v>1.7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56739</v>
      </c>
      <c r="D17" s="182">
        <f t="shared" si="0"/>
        <v>3.9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88100</v>
      </c>
      <c r="D18" s="182">
        <f t="shared" si="0"/>
        <v>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1148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87701</v>
      </c>
      <c r="D20" s="182">
        <f t="shared" si="0"/>
        <v>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114357</v>
      </c>
      <c r="D21" s="182">
        <f t="shared" si="0"/>
        <v>7.8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46644.25</v>
      </c>
      <c r="D27" s="182">
        <f t="shared" si="0"/>
        <v>3.2</v>
      </c>
    </row>
    <row r="28" spans="1:4" x14ac:dyDescent="0.2">
      <c r="B28" s="187" t="s">
        <v>722</v>
      </c>
      <c r="C28" s="180">
        <f>SUM(C10:C27)</f>
        <v>1459560.25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29383</v>
      </c>
    </row>
    <row r="30" spans="1:4" x14ac:dyDescent="0.2">
      <c r="B30" s="187" t="s">
        <v>728</v>
      </c>
      <c r="C30" s="180">
        <f>SUM(C28:C29)</f>
        <v>1488943.25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860019</v>
      </c>
      <c r="D35" s="182">
        <f t="shared" ref="D35:D40" si="1">ROUND((C35/$C$41)*100,1)</f>
        <v>58.3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2897.8999999999069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494078</v>
      </c>
      <c r="D37" s="182">
        <f t="shared" si="1"/>
        <v>33.5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374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118814</v>
      </c>
      <c r="D39" s="182">
        <f t="shared" si="1"/>
        <v>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1476182.9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Wentworth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2017-10-03T19:49:01Z</cp:lastPrinted>
  <dcterms:created xsi:type="dcterms:W3CDTF">1997-12-04T19:04:30Z</dcterms:created>
  <dcterms:modified xsi:type="dcterms:W3CDTF">2017-11-29T18:08:00Z</dcterms:modified>
</cp:coreProperties>
</file>