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8770" windowHeight="1236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9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C19" i="10" s="1"/>
  <c r="F16" i="13"/>
  <c r="G16" i="13"/>
  <c r="L209" i="1"/>
  <c r="L227" i="1"/>
  <c r="L245" i="1"/>
  <c r="C125" i="2" s="1"/>
  <c r="F5" i="13"/>
  <c r="G5" i="13"/>
  <c r="L197" i="1"/>
  <c r="L198" i="1"/>
  <c r="C11" i="10" s="1"/>
  <c r="L199" i="1"/>
  <c r="C111" i="2" s="1"/>
  <c r="L200" i="1"/>
  <c r="L215" i="1"/>
  <c r="L216" i="1"/>
  <c r="L229" i="1" s="1"/>
  <c r="L217" i="1"/>
  <c r="L218" i="1"/>
  <c r="C112" i="2" s="1"/>
  <c r="L233" i="1"/>
  <c r="L234" i="1"/>
  <c r="L235" i="1"/>
  <c r="L236" i="1"/>
  <c r="F6" i="13"/>
  <c r="G6" i="13"/>
  <c r="L202" i="1"/>
  <c r="L220" i="1"/>
  <c r="L238" i="1"/>
  <c r="C118" i="2" s="1"/>
  <c r="F7" i="13"/>
  <c r="G7" i="13"/>
  <c r="D7" i="13" s="1"/>
  <c r="C7" i="13" s="1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C20" i="10" s="1"/>
  <c r="L225" i="1"/>
  <c r="L243" i="1"/>
  <c r="F15" i="13"/>
  <c r="G15" i="13"/>
  <c r="L208" i="1"/>
  <c r="L226" i="1"/>
  <c r="L244" i="1"/>
  <c r="G651" i="1" s="1"/>
  <c r="F17" i="13"/>
  <c r="G17" i="13"/>
  <c r="L251" i="1"/>
  <c r="D17" i="13" s="1"/>
  <c r="C17" i="13" s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F661" i="1" s="1"/>
  <c r="L359" i="1"/>
  <c r="G661" i="1" s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E110" i="2" s="1"/>
  <c r="L297" i="1"/>
  <c r="E111" i="2" s="1"/>
  <c r="L298" i="1"/>
  <c r="C13" i="10" s="1"/>
  <c r="L300" i="1"/>
  <c r="L301" i="1"/>
  <c r="L302" i="1"/>
  <c r="L303" i="1"/>
  <c r="L304" i="1"/>
  <c r="L305" i="1"/>
  <c r="E123" i="2" s="1"/>
  <c r="L306" i="1"/>
  <c r="E124" i="2" s="1"/>
  <c r="L307" i="1"/>
  <c r="E125" i="2" s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C35" i="10" s="1"/>
  <c r="H60" i="1"/>
  <c r="I60" i="1"/>
  <c r="F56" i="2" s="1"/>
  <c r="F79" i="1"/>
  <c r="F94" i="1"/>
  <c r="F111" i="1"/>
  <c r="G111" i="1"/>
  <c r="H79" i="1"/>
  <c r="H94" i="1"/>
  <c r="E58" i="2" s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L250" i="1"/>
  <c r="L332" i="1"/>
  <c r="L254" i="1"/>
  <c r="L268" i="1"/>
  <c r="L269" i="1"/>
  <c r="C143" i="2" s="1"/>
  <c r="L349" i="1"/>
  <c r="L350" i="1"/>
  <c r="E143" i="2" s="1"/>
  <c r="I665" i="1"/>
  <c r="I670" i="1"/>
  <c r="G662" i="1"/>
  <c r="H662" i="1"/>
  <c r="I669" i="1"/>
  <c r="C42" i="10"/>
  <c r="L374" i="1"/>
  <c r="L375" i="1"/>
  <c r="L376" i="1"/>
  <c r="F130" i="2" s="1"/>
  <c r="L377" i="1"/>
  <c r="L378" i="1"/>
  <c r="L379" i="1"/>
  <c r="L380" i="1"/>
  <c r="B2" i="10"/>
  <c r="L344" i="1"/>
  <c r="L345" i="1"/>
  <c r="L346" i="1"/>
  <c r="L351" i="1" s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8" i="2" s="1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7" i="2"/>
  <c r="C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D81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F78" i="2" s="1"/>
  <c r="F81" i="2" s="1"/>
  <c r="G77" i="2"/>
  <c r="G78" i="2" s="1"/>
  <c r="G81" i="2" s="1"/>
  <c r="C79" i="2"/>
  <c r="D79" i="2"/>
  <c r="E79" i="2"/>
  <c r="C80" i="2"/>
  <c r="E80" i="2"/>
  <c r="C85" i="2"/>
  <c r="C91" i="2" s="1"/>
  <c r="D85" i="2"/>
  <c r="E85" i="2"/>
  <c r="F85" i="2"/>
  <c r="C87" i="2"/>
  <c r="E87" i="2"/>
  <c r="F87" i="2"/>
  <c r="C88" i="2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E103" i="2" s="1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3" i="2"/>
  <c r="E113" i="2"/>
  <c r="C114" i="2"/>
  <c r="D115" i="2"/>
  <c r="F115" i="2"/>
  <c r="G115" i="2"/>
  <c r="C119" i="2"/>
  <c r="C122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F192" i="1" s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I257" i="1" s="1"/>
  <c r="I271" i="1" s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L256" i="1" s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634" i="1" s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F408" i="1" s="1"/>
  <c r="H643" i="1" s="1"/>
  <c r="G393" i="1"/>
  <c r="G408" i="1" s="1"/>
  <c r="H645" i="1" s="1"/>
  <c r="H393" i="1"/>
  <c r="H408" i="1" s="1"/>
  <c r="H644" i="1" s="1"/>
  <c r="J644" i="1" s="1"/>
  <c r="I393" i="1"/>
  <c r="F401" i="1"/>
  <c r="G401" i="1"/>
  <c r="H401" i="1"/>
  <c r="I401" i="1"/>
  <c r="F407" i="1"/>
  <c r="G407" i="1"/>
  <c r="H407" i="1"/>
  <c r="I407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F461" i="1" s="1"/>
  <c r="H639" i="1" s="1"/>
  <c r="G460" i="1"/>
  <c r="G461" i="1" s="1"/>
  <c r="H640" i="1" s="1"/>
  <c r="H460" i="1"/>
  <c r="H461" i="1" s="1"/>
  <c r="H641" i="1" s="1"/>
  <c r="I460" i="1"/>
  <c r="F470" i="1"/>
  <c r="G470" i="1"/>
  <c r="H470" i="1"/>
  <c r="I470" i="1"/>
  <c r="I476" i="1" s="1"/>
  <c r="H625" i="1" s="1"/>
  <c r="J625" i="1" s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K545" i="1" s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8" i="1" s="1"/>
  <c r="G647" i="1" s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41" i="1"/>
  <c r="J641" i="1" s="1"/>
  <c r="G643" i="1"/>
  <c r="J643" i="1" s="1"/>
  <c r="G644" i="1"/>
  <c r="G645" i="1"/>
  <c r="G650" i="1"/>
  <c r="G652" i="1"/>
  <c r="H652" i="1"/>
  <c r="G653" i="1"/>
  <c r="H653" i="1"/>
  <c r="G654" i="1"/>
  <c r="H654" i="1"/>
  <c r="H655" i="1"/>
  <c r="C26" i="10"/>
  <c r="A31" i="12"/>
  <c r="D50" i="2"/>
  <c r="E13" i="13"/>
  <c r="C13" i="13" s="1"/>
  <c r="E78" i="2"/>
  <c r="E81" i="2" s="1"/>
  <c r="K605" i="1"/>
  <c r="G648" i="1" s="1"/>
  <c r="J571" i="1"/>
  <c r="I169" i="1"/>
  <c r="G476" i="1"/>
  <c r="H623" i="1" s="1"/>
  <c r="J623" i="1" s="1"/>
  <c r="G338" i="1"/>
  <c r="G352" i="1" s="1"/>
  <c r="F169" i="1"/>
  <c r="J140" i="1"/>
  <c r="I552" i="1"/>
  <c r="G22" i="2"/>
  <c r="H140" i="1"/>
  <c r="L401" i="1"/>
  <c r="C139" i="2" s="1"/>
  <c r="F22" i="13"/>
  <c r="C22" i="13" s="1"/>
  <c r="H571" i="1"/>
  <c r="H192" i="1"/>
  <c r="J655" i="1"/>
  <c r="L570" i="1"/>
  <c r="I571" i="1"/>
  <c r="A13" i="12" l="1"/>
  <c r="K551" i="1"/>
  <c r="J552" i="1"/>
  <c r="L534" i="1"/>
  <c r="H545" i="1"/>
  <c r="F552" i="1"/>
  <c r="K549" i="1"/>
  <c r="K552" i="1" s="1"/>
  <c r="H476" i="1"/>
  <c r="H624" i="1" s="1"/>
  <c r="J624" i="1" s="1"/>
  <c r="F476" i="1"/>
  <c r="H622" i="1" s="1"/>
  <c r="J622" i="1" s="1"/>
  <c r="J476" i="1"/>
  <c r="H626" i="1" s="1"/>
  <c r="J640" i="1"/>
  <c r="I446" i="1"/>
  <c r="G642" i="1" s="1"/>
  <c r="L393" i="1"/>
  <c r="C138" i="2" s="1"/>
  <c r="L362" i="1"/>
  <c r="H661" i="1"/>
  <c r="I661" i="1" s="1"/>
  <c r="C16" i="10"/>
  <c r="C15" i="10"/>
  <c r="H338" i="1"/>
  <c r="H352" i="1" s="1"/>
  <c r="F338" i="1"/>
  <c r="F352" i="1" s="1"/>
  <c r="L270" i="1"/>
  <c r="H647" i="1"/>
  <c r="J647" i="1" s="1"/>
  <c r="J651" i="1"/>
  <c r="C17" i="10"/>
  <c r="G257" i="1"/>
  <c r="G271" i="1" s="1"/>
  <c r="F257" i="1"/>
  <c r="F271" i="1" s="1"/>
  <c r="D6" i="13"/>
  <c r="C6" i="13" s="1"/>
  <c r="L247" i="1"/>
  <c r="H660" i="1" s="1"/>
  <c r="C10" i="10"/>
  <c r="J257" i="1"/>
  <c r="J271" i="1" s="1"/>
  <c r="D14" i="13"/>
  <c r="C14" i="13" s="1"/>
  <c r="C123" i="2"/>
  <c r="K257" i="1"/>
  <c r="K271" i="1" s="1"/>
  <c r="A40" i="12"/>
  <c r="H257" i="1"/>
  <c r="H271" i="1" s="1"/>
  <c r="L211" i="1"/>
  <c r="H169" i="1"/>
  <c r="C70" i="2"/>
  <c r="H112" i="1"/>
  <c r="E62" i="2"/>
  <c r="D62" i="2"/>
  <c r="D63" i="2" s="1"/>
  <c r="F112" i="1"/>
  <c r="E31" i="2"/>
  <c r="D31" i="2"/>
  <c r="D51" i="2" s="1"/>
  <c r="D18" i="2"/>
  <c r="J617" i="1"/>
  <c r="C115" i="2"/>
  <c r="E63" i="2"/>
  <c r="E104" i="2" s="1"/>
  <c r="J645" i="1"/>
  <c r="L382" i="1"/>
  <c r="G636" i="1" s="1"/>
  <c r="J636" i="1" s="1"/>
  <c r="E118" i="2"/>
  <c r="E128" i="2" s="1"/>
  <c r="L544" i="1"/>
  <c r="D127" i="2"/>
  <c r="D128" i="2" s="1"/>
  <c r="D145" i="2" s="1"/>
  <c r="C57" i="2"/>
  <c r="C62" i="2" s="1"/>
  <c r="C63" i="2" s="1"/>
  <c r="E112" i="2"/>
  <c r="E115" i="2" s="1"/>
  <c r="C21" i="10"/>
  <c r="C12" i="10"/>
  <c r="E16" i="13"/>
  <c r="H25" i="13"/>
  <c r="H552" i="1"/>
  <c r="K500" i="1"/>
  <c r="I452" i="1"/>
  <c r="I461" i="1" s="1"/>
  <c r="H642" i="1" s="1"/>
  <c r="I52" i="1"/>
  <c r="H620" i="1" s="1"/>
  <c r="J620" i="1" s="1"/>
  <c r="C121" i="2"/>
  <c r="C78" i="2"/>
  <c r="C81" i="2" s="1"/>
  <c r="E56" i="2"/>
  <c r="K503" i="1"/>
  <c r="D15" i="13"/>
  <c r="C15" i="13" s="1"/>
  <c r="C29" i="10"/>
  <c r="D29" i="13"/>
  <c r="C29" i="13" s="1"/>
  <c r="E8" i="13"/>
  <c r="C8" i="13" s="1"/>
  <c r="D12" i="13"/>
  <c r="C12" i="13" s="1"/>
  <c r="K338" i="1"/>
  <c r="K352" i="1" s="1"/>
  <c r="H52" i="1"/>
  <c r="H619" i="1" s="1"/>
  <c r="J619" i="1" s="1"/>
  <c r="C32" i="10"/>
  <c r="L309" i="1"/>
  <c r="G649" i="1"/>
  <c r="J649" i="1" s="1"/>
  <c r="L524" i="1"/>
  <c r="J338" i="1"/>
  <c r="J352" i="1" s="1"/>
  <c r="C124" i="2"/>
  <c r="C120" i="2"/>
  <c r="L290" i="1"/>
  <c r="L338" i="1" s="1"/>
  <c r="L352" i="1" s="1"/>
  <c r="G633" i="1" s="1"/>
  <c r="J633" i="1" s="1"/>
  <c r="F662" i="1"/>
  <c r="I662" i="1" s="1"/>
  <c r="L614" i="1"/>
  <c r="D5" i="13"/>
  <c r="C5" i="13" s="1"/>
  <c r="G112" i="1"/>
  <c r="C36" i="10" s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G140" i="1"/>
  <c r="F140" i="1"/>
  <c r="F193" i="1" s="1"/>
  <c r="G627" i="1" s="1"/>
  <c r="J627" i="1" s="1"/>
  <c r="G63" i="2"/>
  <c r="G104" i="2" s="1"/>
  <c r="J618" i="1"/>
  <c r="G42" i="2"/>
  <c r="G50" i="2" s="1"/>
  <c r="G51" i="2" s="1"/>
  <c r="J51" i="1"/>
  <c r="G16" i="2"/>
  <c r="G18" i="2" s="1"/>
  <c r="J19" i="1"/>
  <c r="G621" i="1" s="1"/>
  <c r="F545" i="1"/>
  <c r="H434" i="1"/>
  <c r="D103" i="2"/>
  <c r="I140" i="1"/>
  <c r="I193" i="1" s="1"/>
  <c r="G630" i="1" s="1"/>
  <c r="J630" i="1" s="1"/>
  <c r="A22" i="12"/>
  <c r="H648" i="1"/>
  <c r="J648" i="1" s="1"/>
  <c r="J652" i="1"/>
  <c r="G571" i="1"/>
  <c r="I434" i="1"/>
  <c r="G434" i="1"/>
  <c r="I663" i="1"/>
  <c r="C27" i="10"/>
  <c r="G635" i="1"/>
  <c r="J635" i="1" s="1"/>
  <c r="L545" i="1" l="1"/>
  <c r="J642" i="1"/>
  <c r="C141" i="2"/>
  <c r="C144" i="2" s="1"/>
  <c r="H664" i="1"/>
  <c r="H672" i="1" s="1"/>
  <c r="C6" i="10" s="1"/>
  <c r="E145" i="2"/>
  <c r="D31" i="13"/>
  <c r="C31" i="13" s="1"/>
  <c r="L257" i="1"/>
  <c r="L271" i="1" s="1"/>
  <c r="G632" i="1" s="1"/>
  <c r="J632" i="1" s="1"/>
  <c r="C128" i="2"/>
  <c r="F660" i="1"/>
  <c r="I660" i="1" s="1"/>
  <c r="I664" i="1" s="1"/>
  <c r="I672" i="1" s="1"/>
  <c r="C7" i="10" s="1"/>
  <c r="C39" i="10"/>
  <c r="C104" i="2"/>
  <c r="D104" i="2"/>
  <c r="E51" i="2"/>
  <c r="F51" i="2"/>
  <c r="C25" i="13"/>
  <c r="H33" i="13"/>
  <c r="G672" i="1"/>
  <c r="C5" i="10" s="1"/>
  <c r="C28" i="10"/>
  <c r="D12" i="10" s="1"/>
  <c r="E33" i="13"/>
  <c r="D35" i="13" s="1"/>
  <c r="C16" i="13"/>
  <c r="L408" i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H667" i="1"/>
  <c r="D33" i="13"/>
  <c r="D36" i="13" s="1"/>
  <c r="F664" i="1"/>
  <c r="F672" i="1" s="1"/>
  <c r="C4" i="10" s="1"/>
  <c r="D26" i="10"/>
  <c r="D15" i="10"/>
  <c r="D16" i="10"/>
  <c r="D19" i="10"/>
  <c r="D11" i="10"/>
  <c r="D22" i="10"/>
  <c r="D27" i="10"/>
  <c r="D24" i="10"/>
  <c r="D10" i="10"/>
  <c r="D20" i="10"/>
  <c r="D25" i="10"/>
  <c r="D21" i="10"/>
  <c r="D17" i="10"/>
  <c r="C30" i="10"/>
  <c r="D23" i="10"/>
  <c r="D13" i="10"/>
  <c r="G637" i="1"/>
  <c r="J637" i="1" s="1"/>
  <c r="H646" i="1"/>
  <c r="J646" i="1" s="1"/>
  <c r="D18" i="10"/>
  <c r="I667" i="1"/>
  <c r="C41" i="10"/>
  <c r="D38" i="10" s="1"/>
  <c r="F667" i="1" l="1"/>
  <c r="D28" i="10"/>
  <c r="H656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<sst xmlns="http://schemas.openxmlformats.org/spreadsheetml/2006/main" count="3957" uniqueCount="913">
  <si>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</si>
  <si>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</si>
  <si>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</si>
  <si>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</si>
  <si>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</si>
  <si>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</si>
  <si>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</si>
  <si>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</si>
  <si>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</si>
  <si>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</si>
  <si>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</si>
  <si>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</si>
  <si>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</si>
  <si>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</si>
  <si>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</si>
  <si>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</si>
  <si>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</si>
  <si>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</si>
  <si>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</si>
  <si>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</si>
  <si>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</si>
  <si>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</si>
  <si>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</si>
  <si>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</si>
  <si>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</si>
  <si>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</si>
  <si>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</si>
  <si>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</si>
  <si>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</si>
  <si>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</si>
  <si>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</si>
  <si>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</si>
  <si>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</si>
  <si>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</si>
  <si>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</si>
  <si>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</si>
  <si>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</si>
  <si>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</si>
  <si>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</si>
  <si>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</si>
  <si>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</si>
  <si>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</si>
  <si>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</si>
  <si>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</si>
  <si>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</si>
  <si>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</si>
  <si>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</si>
  <si>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</si>
  <si>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</si>
  <si>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</si>
  <si>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</si>
  <si>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</si>
  <si>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</si>
  <si>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</si>
  <si>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</si>
  <si>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</si>
  <si>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</si>
  <si>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</si>
  <si>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</si>
  <si>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</si>
  <si>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</si>
  <si>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</si>
  <si>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</si>
  <si>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</si>
  <si>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</si>
  <si>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</si>
  <si>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</si>
  <si>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</si>
  <si>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</si>
  <si>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</si>
  <si>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</si>
  <si>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</si>
  <si>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</si>
  <si>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</si>
  <si>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</si>
  <si>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</si>
  <si>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</si>
  <si>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</si>
  <si>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</si>
  <si>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</si>
  <si>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</si>
  <si>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</si>
  <si>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</si>
  <si>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</si>
  <si>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</si>
  <si>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</si>
  <si>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</si>
  <si>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</si>
  <si>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</si>
  <si>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</si>
  <si>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</si>
  <si>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</si>
  <si>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</si>
  <si>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</si>
  <si>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</si>
  <si>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</si>
  <si>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</si>
  <si>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</si>
  <si>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</si>
  <si>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</si>
  <si>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</si>
  <si>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</si>
  <si>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</si>
  <si>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</si>
  <si>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</si>
  <si>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</si>
  <si>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</si>
  <si>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</si>
  <si>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</si>
  <si>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</si>
  <si>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</si>
  <si>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</si>
  <si>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</si>
  <si>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</si>
  <si>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</si>
  <si>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</si>
  <si>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</si>
  <si>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</si>
  <si>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</si>
  <si>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</si>
  <si>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</si>
  <si>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</si>
  <si>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</si>
  <si>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</si>
  <si>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</si>
  <si>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</si>
  <si>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</si>
  <si>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</si>
  <si>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</si>
  <si>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</si>
  <si>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</si>
  <si>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</si>
  <si>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</si>
  <si>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</si>
  <si>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</si>
  <si>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</si>
  <si>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</si>
  <si>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</si>
  <si>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</si>
  <si>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</si>
  <si>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</si>
  <si>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</si>
  <si>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</si>
  <si>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</si>
  <si>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</si>
  <si>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</si>
  <si>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</si>
  <si>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</si>
  <si>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</si>
  <si>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</si>
  <si>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</si>
  <si>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</si>
  <si>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</si>
  <si>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</si>
  <si>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</si>
  <si>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</si>
  <si>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</si>
  <si>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</si>
  <si>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</si>
  <si>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</si>
  <si>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</si>
  <si>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</si>
  <si>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</si>
  <si>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</si>
  <si>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</si>
  <si>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</si>
  <si>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</si>
  <si>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</si>
  <si>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</si>
  <si>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</si>
  <si>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</si>
  <si>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</si>
  <si>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</si>
  <si>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</si>
  <si>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</si>
  <si>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</si>
  <si>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</si>
  <si>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</si>
  <si>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</si>
  <si>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</si>
  <si>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</si>
  <si>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</si>
  <si>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</si>
  <si>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</si>
  <si>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</si>
  <si>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</si>
  <si>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</si>
  <si>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</si>
  <si>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</si>
  <si>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</si>
  <si>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</si>
  <si>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</si>
  <si>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</si>
  <si>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</si>
  <si>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</si>
  <si>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</si>
  <si>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</si>
  <si>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</si>
  <si>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</si>
  <si>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</si>
  <si>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</si>
  <si>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</si>
  <si>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</si>
  <si>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</si>
  <si>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</si>
  <si>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</si>
  <si>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</si>
  <si>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</si>
  <si>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</si>
  <si>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</si>
  <si>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</si>
  <si>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</si>
  <si>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</si>
  <si>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</si>
  <si>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</si>
  <si>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</si>
  <si>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</si>
  <si>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</si>
  <si>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</si>
  <si>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</si>
  <si>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</si>
  <si>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</si>
  <si>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</si>
  <si>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</si>
  <si>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</si>
  <si>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</si>
  <si>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</si>
  <si>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</si>
  <si>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</si>
  <si>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</si>
  <si>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</si>
  <si>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</si>
  <si>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</si>
  <si>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</si>
  <si>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</si>
  <si>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</si>
  <si>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</si>
  <si>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</si>
  <si>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</si>
  <si>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</si>
  <si>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</si>
  <si>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</si>
  <si>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</si>
  <si>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</si>
  <si>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</si>
  <si>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</si>
  <si>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</si>
  <si>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</si>
  <si>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</si>
  <si>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</si>
  <si>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</si>
  <si>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</si>
  <si>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</si>
  <si>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</si>
  <si>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</si>
  <si>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</si>
  <si>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</si>
  <si>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</si>
  <si>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</si>
  <si>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</si>
  <si>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</si>
  <si>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</si>
  <si>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</si>
  <si>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</si>
  <si>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</si>
  <si>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</si>
  <si>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</si>
  <si>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</si>
  <si>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</si>
  <si>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</si>
  <si>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</si>
  <si>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</si>
  <si>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</si>
  <si>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</si>
  <si>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</si>
  <si>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</si>
  <si>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</si>
  <si>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</si>
  <si>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</si>
  <si>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</si>
  <si>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</si>
  <si>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</si>
  <si>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</si>
  <si>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</si>
  <si>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</si>
  <si>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</si>
  <si>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</si>
  <si>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</si>
  <si>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</si>
  <si>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</si>
  <si>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</si>
  <si>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</si>
  <si>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</si>
  <si>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</si>
  <si>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</si>
  <si>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</si>
  <si>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</si>
  <si>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</si>
  <si>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</si>
  <si>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</si>
  <si>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</si>
  <si>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</si>
  <si>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</si>
  <si>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</si>
  <si>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</si>
  <si>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</si>
  <si>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</si>
  <si>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</si>
  <si>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</si>
  <si>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</si>
  <si>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</si>
  <si>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</si>
  <si>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</si>
  <si>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</si>
  <si>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</si>
  <si>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</si>
  <si>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</si>
  <si>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</si>
  <si>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</si>
  <si>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</si>
  <si>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</si>
  <si>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</si>
  <si>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</si>
  <si>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</si>
  <si>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</si>
  <si>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</si>
  <si>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</si>
  <si>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</si>
  <si>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</si>
  <si>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</si>
  <si>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</si>
  <si>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</si>
  <si>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</si>
  <si>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</si>
  <si>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</si>
  <si>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</si>
  <si>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</si>
  <si>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</si>
  <si>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</si>
  <si>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</si>
  <si>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</si>
  <si>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</si>
  <si>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</si>
  <si>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</si>
  <si>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</si>
  <si>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</si>
  <si>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</si>
  <si>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</si>
  <si>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</si>
  <si>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</si>
  <si>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</si>
  <si>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</si>
  <si>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</si>
  <si>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</si>
  <si>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</si>
  <si>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</si>
  <si>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</si>
  <si>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</si>
  <si>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</si>
  <si>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</si>
  <si>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</si>
  <si>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</si>
  <si>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</si>
  <si>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</si>
  <si>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</si>
  <si>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</si>
  <si>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</si>
  <si>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</si>
  <si>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</si>
  <si>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</si>
  <si>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</si>
  <si>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</si>
  <si>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</si>
  <si>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</si>
  <si>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</si>
  <si>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</si>
  <si>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</si>
  <si>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</si>
  <si>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</si>
  <si>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</si>
  <si>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</si>
  <si>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</si>
  <si>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</si>
  <si>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</si>
  <si>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</si>
  <si>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</si>
  <si>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</si>
  <si>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</si>
  <si>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</si>
  <si>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</si>
  <si>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</si>
  <si>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</si>
  <si>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</si>
  <si>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</si>
  <si>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</si>
  <si>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</si>
  <si>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</si>
  <si>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</si>
  <si>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</si>
  <si>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</si>
  <si>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</si>
  <si>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</si>
  <si>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</si>
  <si>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</si>
  <si>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</si>
  <si>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</si>
  <si>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</si>
  <si>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</si>
  <si>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</si>
  <si>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</si>
  <si>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</si>
  <si>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</si>
  <si>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</si>
  <si>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</si>
  <si>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</si>
  <si>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</si>
  <si>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</si>
  <si>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</si>
  <si>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</si>
  <si>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</si>
  <si>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</si>
  <si>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</si>
  <si>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</si>
  <si>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</si>
  <si>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</si>
  <si>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</si>
  <si>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</si>
  <si>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</si>
  <si>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</si>
  <si>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</si>
  <si>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</si>
  <si>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</si>
  <si>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</si>
  <si>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</si>
  <si>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</si>
  <si>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</si>
  <si>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</si>
  <si>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</si>
  <si>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</si>
  <si>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</si>
  <si>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</si>
  <si>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</si>
  <si>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</si>
  <si>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</si>
  <si>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</si>
  <si>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</si>
  <si>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</si>
  <si>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</si>
  <si>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</si>
  <si>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</si>
  <si>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</si>
  <si>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</si>
  <si>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</si>
  <si>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</si>
  <si>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</si>
  <si>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</si>
  <si>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</si>
  <si>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</si>
  <si>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</si>
  <si>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</si>
  <si>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</si>
  <si>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</si>
  <si>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</si>
  <si>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</si>
  <si>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</si>
  <si>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</si>
  <si>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</si>
  <si>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</si>
  <si>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</si>
  <si>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</si>
  <si>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</si>
  <si>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</si>
  <si>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</si>
  <si>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</si>
  <si>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</si>
  <si>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</si>
  <si>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</si>
  <si>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</si>
  <si>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</si>
  <si>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</si>
  <si>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</si>
  <si>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</si>
  <si>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</si>
  <si>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</si>
  <si>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</si>
  <si>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</si>
  <si>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</si>
  <si>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</si>
  <si>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</si>
  <si>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</si>
  <si>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</si>
  <si>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</si>
  <si>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</si>
  <si>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</si>
  <si>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</si>
  <si>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</si>
  <si>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</si>
  <si>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</si>
  <si>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</si>
  <si>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</si>
  <si>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</si>
  <si>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</si>
  <si>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</si>
  <si>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</si>
  <si>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</si>
  <si>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</si>
  <si>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</si>
  <si>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</si>
  <si>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</si>
  <si>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</si>
  <si>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</si>
  <si>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</si>
  <si>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</si>
  <si>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</si>
  <si>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</si>
  <si>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</si>
  <si>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</si>
  <si>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</si>
  <si>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</si>
  <si>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</si>
  <si>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</si>
  <si>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</si>
  <si>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</si>
  <si>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</si>
  <si>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</si>
  <si>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</si>
  <si>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</si>
  <si>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</si>
  <si>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</si>
  <si>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</si>
  <si>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</si>
  <si>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</si>
  <si>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</si>
  <si>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</si>
  <si>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</si>
  <si>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</si>
  <si>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</si>
  <si>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</si>
  <si>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</si>
  <si>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</si>
  <si>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</si>
  <si>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</si>
  <si>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</si>
  <si>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</si>
  <si>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</si>
  <si>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</si>
  <si>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</si>
  <si>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</si>
  <si>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</si>
  <si>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</si>
  <si>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</si>
  <si>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</si>
  <si>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</si>
  <si>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</si>
  <si>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</si>
  <si>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</si>
  <si>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</si>
  <si>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</si>
  <si>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</si>
  <si>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</si>
  <si>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</si>
  <si>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</si>
  <si>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</si>
  <si>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</si>
  <si>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</si>
  <si>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</si>
  <si>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</si>
  <si>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</si>
  <si>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</si>
  <si>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</si>
  <si>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</si>
  <si>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</si>
  <si>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</si>
  <si>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</si>
  <si>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</si>
  <si>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</si>
  <si>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</si>
  <si>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</si>
  <si>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</si>
  <si>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</si>
  <si>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</si>
  <si>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</si>
  <si>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</si>
  <si>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</si>
  <si>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</si>
  <si>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</si>
  <si>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</si>
  <si>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</si>
  <si>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</si>
  <si>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</si>
  <si>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</si>
  <si>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</si>
  <si>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</si>
  <si>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</si>
  <si>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</si>
  <si>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</si>
  <si>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</si>
  <si>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</si>
  <si>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</si>
  <si>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</si>
  <si>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</si>
  <si>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</si>
  <si>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</si>
  <si>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</si>
  <si>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</si>
  <si>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</si>
  <si>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</si>
  <si>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</si>
  <si>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</si>
  <si>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</si>
  <si>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</si>
  <si>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</si>
  <si>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</si>
  <si>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</si>
  <si>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</si>
  <si>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</si>
  <si>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</si>
  <si>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</si>
  <si>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</si>
  <si>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</si>
  <si>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</si>
  <si>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</si>
  <si>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</si>
  <si>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</si>
  <si>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</si>
  <si>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</si>
  <si>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</si>
  <si>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</si>
  <si>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</si>
  <si>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</si>
  <si>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</si>
  <si>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</si>
  <si>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</si>
  <si>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</si>
  <si>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</si>
  <si>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</si>
  <si>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</si>
  <si>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</si>
  <si>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</si>
  <si>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</si>
  <si>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</si>
  <si>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</si>
  <si>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</si>
  <si>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</si>
  <si>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</si>
  <si>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</si>
  <si>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</si>
  <si>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</si>
  <si>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</si>
  <si>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</si>
  <si>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</si>
  <si>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</si>
  <si>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</si>
  <si>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</si>
  <si>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</si>
  <si>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</si>
  <si>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</si>
  <si>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</si>
  <si>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</si>
  <si>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</si>
  <si>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</si>
  <si>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</si>
  <si>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</si>
  <si>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</si>
  <si>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</si>
  <si>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</si>
  <si>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</si>
  <si>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</si>
  <si>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</si>
  <si>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</si>
  <si>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</si>
  <si>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</si>
  <si>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</si>
  <si>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</si>
  <si>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</si>
  <si>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</si>
  <si>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</si>
  <si>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</si>
  <si>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</si>
  <si>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</si>
  <si>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</si>
  <si>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</si>
  <si>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</si>
  <si>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</si>
  <si>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</si>
  <si>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</si>
  <si>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</si>
  <si>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</si>
  <si>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</si>
  <si>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</si>
  <si>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</si>
  <si>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</si>
  <si>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</si>
  <si>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</si>
  <si>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</si>
  <si>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</si>
  <si>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</si>
  <si>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</si>
  <si>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</si>
  <si>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</si>
  <si>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</si>
  <si>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</si>
  <si>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</si>
  <si>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</si>
  <si>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</si>
  <si>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</si>
  <si>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</si>
  <si>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</si>
  <si>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</si>
  <si>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</si>
  <si>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</si>
  <si>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</si>
  <si>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</si>
  <si>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</si>
  <si>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</si>
  <si>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</si>
  <si>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</si>
  <si>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</si>
  <si>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</si>
  <si>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</si>
  <si>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</si>
  <si>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</si>
  <si>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</si>
  <si>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</si>
  <si>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</si>
  <si>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</si>
  <si>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</si>
  <si>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</si>
  <si>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</si>
  <si>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</si>
  <si>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</si>
  <si>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</si>
  <si>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</si>
  <si>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</si>
  <si>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</si>
  <si>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</si>
  <si>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</si>
  <si>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</si>
  <si>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</si>
  <si>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</si>
  <si>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</si>
  <si>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</si>
  <si>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</si>
  <si>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</si>
  <si>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</si>
  <si>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</si>
  <si>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</si>
  <si>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</si>
  <si>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</si>
  <si>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</si>
  <si>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</si>
  <si>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</si>
  <si>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</si>
  <si>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</si>
  <si>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</si>
  <si>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</si>
  <si>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</si>
  <si>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</si>
  <si>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</si>
  <si>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</si>
  <si>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</si>
  <si>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</si>
  <si>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</si>
  <si>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</si>
  <si>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</si>
  <si>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</si>
  <si>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</si>
  <si>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</si>
  <si>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</si>
  <si>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</si>
  <si>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</si>
  <si>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</si>
  <si>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</si>
  <si>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</si>
  <si>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</si>
  <si>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</si>
  <si>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</si>
  <si>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</si>
  <si>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</si>
  <si>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</si>
  <si>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</si>
  <si>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</si>
  <si>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</si>
  <si>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</si>
  <si>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</si>
  <si>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</si>
  <si>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</si>
  <si>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</si>
  <si>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</si>
  <si>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</si>
  <si>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</si>
  <si>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</si>
  <si>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</si>
  <si>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</si>
  <si>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</si>
  <si>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</si>
  <si>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</si>
  <si>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</si>
  <si>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</si>
  <si>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</si>
  <si>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</si>
  <si>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</si>
  <si>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</si>
  <si>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</si>
  <si>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</si>
  <si>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</si>
  <si>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</si>
  <si>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</si>
  <si>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</si>
  <si>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</si>
  <si>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</si>
  <si>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</si>
  <si>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</si>
  <si>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</si>
  <si>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</si>
  <si>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</si>
  <si>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</si>
  <si>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</si>
  <si>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</si>
  <si>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</si>
  <si>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</si>
  <si>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</si>
  <si>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</si>
  <si>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</si>
  <si>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</si>
  <si>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</si>
  <si>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</si>
  <si>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</si>
  <si>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</si>
  <si>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</si>
  <si>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</si>
  <si>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</si>
  <si>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</si>
  <si>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</si>
  <si>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</si>
  <si>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</si>
  <si>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</si>
  <si>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</si>
  <si>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</si>
  <si>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</si>
  <si>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</si>
  <si>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</si>
  <si>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</si>
  <si>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</si>
  <si>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</si>
  <si>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</si>
  <si>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</si>
  <si>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</si>
  <si>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</si>
  <si>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</si>
  <si>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</si>
  <si>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</si>
  <si>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</si>
  <si>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</si>
  <si>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</si>
  <si>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</si>
  <si>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</si>
  <si>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</si>
  <si>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</si>
  <si>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</si>
  <si>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</si>
  <si>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</si>
  <si>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</si>
  <si>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</si>
  <si>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</si>
  <si>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</si>
  <si>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</si>
  <si>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</si>
  <si>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</si>
  <si>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</si>
  <si>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</si>
  <si>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</si>
  <si>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</si>
  <si>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</si>
  <si>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</si>
  <si>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</si>
  <si>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</si>
  <si>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</si>
  <si>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</si>
  <si>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</si>
  <si>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</si>
  <si>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</si>
  <si>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</si>
  <si>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</si>
  <si>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</si>
  <si>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</si>
  <si>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</si>
  <si>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</si>
  <si>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</si>
  <si>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</si>
  <si>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</si>
  <si>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</si>
  <si>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</si>
  <si>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</si>
  <si>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</si>
  <si>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</si>
  <si>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</si>
  <si>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</si>
  <si>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</si>
  <si>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</si>
  <si>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</si>
  <si>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</si>
  <si>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</si>
  <si>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</si>
  <si>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</si>
  <si>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</si>
  <si>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</si>
  <si>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</si>
  <si>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</si>
  <si>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</si>
  <si>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</si>
  <si>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</si>
  <si>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 xml:space="preserve">              BARTLETT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</si>
</sst>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7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35</v>
      </c>
      <c r="C2" s="21">
        <v>35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359170.7+300</f>
        <v>359470.7</v>
      </c>
      <c r="G9" s="18">
        <v>44650.32</v>
      </c>
      <c r="H9" s="18">
        <v>0</v>
      </c>
      <c r="I9" s="18"/>
      <c r="J9" s="67">
        <f>SUM(I439)</f>
        <v>200271.31999999998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137483.74</v>
      </c>
      <c r="G12" s="18">
        <v>35995.06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4475.49</v>
      </c>
      <c r="G13" s="18">
        <v>9206.81</v>
      </c>
      <c r="H13" s="18">
        <v>53781.72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>
        <v>294.60000000000002</v>
      </c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501429.93</v>
      </c>
      <c r="G19" s="41">
        <f>SUM(G9:G18)</f>
        <v>90146.790000000008</v>
      </c>
      <c r="H19" s="41">
        <f>SUM(H9:H18)</f>
        <v>53781.72</v>
      </c>
      <c r="I19" s="41">
        <f>SUM(I9:I18)</f>
        <v>0</v>
      </c>
      <c r="J19" s="41">
        <f>SUM(J9:J18)</f>
        <v>200271.31999999998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34740.699999999997</v>
      </c>
      <c r="G22" s="18">
        <v>90143.039999999994</v>
      </c>
      <c r="H22" s="18">
        <v>47340.7</v>
      </c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30505.84</v>
      </c>
      <c r="G24" s="18">
        <v>3.75</v>
      </c>
      <c r="H24" s="18">
        <v>0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4931.2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16883.509999999998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87061.249999999985</v>
      </c>
      <c r="G32" s="41">
        <f>SUM(G22:G31)</f>
        <v>90146.79</v>
      </c>
      <c r="H32" s="41">
        <f>SUM(H22:H31)</f>
        <v>47340.7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30000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167859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>
        <v>6441.02</v>
      </c>
      <c r="I48" s="18"/>
      <c r="J48" s="13">
        <f>SUM(I459)</f>
        <v>200271.31999999998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69700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146809.68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414368.68</v>
      </c>
      <c r="G51" s="41">
        <f>SUM(G35:G50)</f>
        <v>0</v>
      </c>
      <c r="H51" s="41">
        <f>SUM(H35:H50)</f>
        <v>6441.02</v>
      </c>
      <c r="I51" s="41">
        <f>SUM(I35:I50)</f>
        <v>0</v>
      </c>
      <c r="J51" s="41">
        <f>SUM(J35:J50)</f>
        <v>200271.31999999998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501429.93</v>
      </c>
      <c r="G52" s="41">
        <f>G51+G32</f>
        <v>90146.79</v>
      </c>
      <c r="H52" s="41">
        <f>H51+H32</f>
        <v>53781.72</v>
      </c>
      <c r="I52" s="41">
        <f>I51+I32</f>
        <v>0</v>
      </c>
      <c r="J52" s="41">
        <f>J51+J32</f>
        <v>200271.31999999998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4369410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4369410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330598.63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330598.63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/>
      <c r="G96" s="18">
        <v>6</v>
      </c>
      <c r="H96" s="18"/>
      <c r="I96" s="18"/>
      <c r="J96" s="18">
        <v>1142.32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68456.87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3256.36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34579.629999999997</v>
      </c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16336.07</v>
      </c>
      <c r="G110" s="18"/>
      <c r="H110" s="18">
        <v>2625.04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54172.06</v>
      </c>
      <c r="G111" s="41">
        <f>SUM(G96:G110)</f>
        <v>68462.87</v>
      </c>
      <c r="H111" s="41">
        <f>SUM(H96:H110)</f>
        <v>2625.04</v>
      </c>
      <c r="I111" s="41">
        <f>SUM(I96:I110)</f>
        <v>0</v>
      </c>
      <c r="J111" s="41">
        <f>SUM(J96:J110)</f>
        <v>1142.32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4754180.6899999995</v>
      </c>
      <c r="G112" s="41">
        <f>G60+G111</f>
        <v>68462.87</v>
      </c>
      <c r="H112" s="41">
        <f>H60+H79+H94+H111</f>
        <v>2625.04</v>
      </c>
      <c r="I112" s="41">
        <f>I60+I111</f>
        <v>0</v>
      </c>
      <c r="J112" s="41">
        <f>J60+J111</f>
        <v>1142.32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0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2344930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153.27000000000001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2345083.27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1217.97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1217.97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2345083.27</v>
      </c>
      <c r="G140" s="41">
        <f>G121+SUM(G136:G137)</f>
        <v>1217.97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580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55089.52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7044.27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38842.15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54604.19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39560.160000000003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39560.160000000003</v>
      </c>
      <c r="G162" s="41">
        <f>SUM(G150:G161)</f>
        <v>38842.15</v>
      </c>
      <c r="H162" s="41">
        <f>SUM(H150:H161)</f>
        <v>117317.98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14530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54090.16</v>
      </c>
      <c r="G169" s="41">
        <f>G147+G162+SUM(G163:G168)</f>
        <v>38842.15</v>
      </c>
      <c r="H169" s="41">
        <f>H147+H162+SUM(H163:H168)</f>
        <v>117317.98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38669.699999999997</v>
      </c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38669.699999999997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38669.699999999997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7153354.1199999992</v>
      </c>
      <c r="G193" s="47">
        <f>G112+G140+G169+G192</f>
        <v>147192.69</v>
      </c>
      <c r="H193" s="47">
        <f>H112+H140+H169+H192</f>
        <v>119943.01999999999</v>
      </c>
      <c r="I193" s="47">
        <f>I112+I140+I169+I192</f>
        <v>0</v>
      </c>
      <c r="J193" s="47">
        <f>J112+J140+J192</f>
        <v>1142.32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1372715.87</v>
      </c>
      <c r="G197" s="18">
        <v>648006.07999999996</v>
      </c>
      <c r="H197" s="18">
        <v>28122.03</v>
      </c>
      <c r="I197" s="18">
        <v>31149.62</v>
      </c>
      <c r="J197" s="18">
        <v>16428.419999999998</v>
      </c>
      <c r="K197" s="18"/>
      <c r="L197" s="19">
        <f>SUM(F197:K197)</f>
        <v>2096422.0200000003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476111.45</v>
      </c>
      <c r="G198" s="18">
        <v>260889.83</v>
      </c>
      <c r="H198" s="18">
        <v>89520.49</v>
      </c>
      <c r="I198" s="18"/>
      <c r="J198" s="18"/>
      <c r="K198" s="18"/>
      <c r="L198" s="19">
        <f>SUM(F198:K198)</f>
        <v>826521.77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55780</v>
      </c>
      <c r="G200" s="18">
        <v>11139.94</v>
      </c>
      <c r="H200" s="18">
        <v>33242</v>
      </c>
      <c r="I200" s="18">
        <v>3252.81</v>
      </c>
      <c r="J200" s="18">
        <v>789.98</v>
      </c>
      <c r="K200" s="18"/>
      <c r="L200" s="19">
        <f>SUM(F200:K200)</f>
        <v>104204.73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251924.05</v>
      </c>
      <c r="G202" s="18">
        <v>89447.89</v>
      </c>
      <c r="H202" s="18">
        <v>29252.95</v>
      </c>
      <c r="I202" s="18">
        <v>501.73</v>
      </c>
      <c r="J202" s="18"/>
      <c r="K202" s="18"/>
      <c r="L202" s="19">
        <f t="shared" ref="L202:L208" si="0">SUM(F202:K202)</f>
        <v>371126.62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41500</v>
      </c>
      <c r="G203" s="18">
        <v>41134.54</v>
      </c>
      <c r="H203" s="18">
        <v>14441.57</v>
      </c>
      <c r="I203" s="18">
        <v>5865.22</v>
      </c>
      <c r="J203" s="18"/>
      <c r="K203" s="18"/>
      <c r="L203" s="19">
        <f t="shared" si="0"/>
        <v>102941.33000000002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9220.1</v>
      </c>
      <c r="G204" s="18">
        <v>705.3</v>
      </c>
      <c r="H204" s="18">
        <v>222625.53</v>
      </c>
      <c r="I204" s="18"/>
      <c r="J204" s="18"/>
      <c r="K204" s="18">
        <v>1947.43</v>
      </c>
      <c r="L204" s="19">
        <f t="shared" si="0"/>
        <v>234498.36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188281.98</v>
      </c>
      <c r="G205" s="18">
        <v>90463.09</v>
      </c>
      <c r="H205" s="18">
        <v>11772.31</v>
      </c>
      <c r="I205" s="18">
        <v>20413.060000000001</v>
      </c>
      <c r="J205" s="18">
        <v>797.96</v>
      </c>
      <c r="K205" s="18">
        <v>2228.79</v>
      </c>
      <c r="L205" s="19">
        <f t="shared" si="0"/>
        <v>313957.19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138505.60000000001</v>
      </c>
      <c r="G207" s="18">
        <v>66907.64</v>
      </c>
      <c r="H207" s="18">
        <v>54978.41</v>
      </c>
      <c r="I207" s="18">
        <v>100703.63</v>
      </c>
      <c r="J207" s="18">
        <v>800</v>
      </c>
      <c r="K207" s="18"/>
      <c r="L207" s="19">
        <f t="shared" si="0"/>
        <v>361895.28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72837.710000000006</v>
      </c>
      <c r="G208" s="18">
        <v>46232.62</v>
      </c>
      <c r="H208" s="18">
        <v>9585.73</v>
      </c>
      <c r="I208" s="18">
        <v>31713.47</v>
      </c>
      <c r="J208" s="18"/>
      <c r="K208" s="18"/>
      <c r="L208" s="19">
        <f t="shared" si="0"/>
        <v>160369.53000000003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378.6</v>
      </c>
      <c r="I209" s="18"/>
      <c r="J209" s="18"/>
      <c r="K209" s="18"/>
      <c r="L209" s="19">
        <f>SUM(F209:K209)</f>
        <v>378.6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2606876.7600000002</v>
      </c>
      <c r="G211" s="41">
        <f t="shared" si="1"/>
        <v>1254926.93</v>
      </c>
      <c r="H211" s="41">
        <f t="shared" si="1"/>
        <v>493919.62</v>
      </c>
      <c r="I211" s="41">
        <f t="shared" si="1"/>
        <v>193599.54</v>
      </c>
      <c r="J211" s="41">
        <f t="shared" si="1"/>
        <v>18816.359999999997</v>
      </c>
      <c r="K211" s="41">
        <f t="shared" si="1"/>
        <v>4176.22</v>
      </c>
      <c r="L211" s="41">
        <f t="shared" si="1"/>
        <v>4572315.43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2007531</v>
      </c>
      <c r="I233" s="18"/>
      <c r="J233" s="18"/>
      <c r="K233" s="18"/>
      <c r="L233" s="19">
        <f>SUM(F233:K233)</f>
        <v>2007531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>
        <v>135031.64000000001</v>
      </c>
      <c r="I234" s="18"/>
      <c r="J234" s="18"/>
      <c r="K234" s="18"/>
      <c r="L234" s="19">
        <f>SUM(F234:K234)</f>
        <v>135031.64000000001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12369.8</v>
      </c>
      <c r="G238" s="18">
        <v>5907.5</v>
      </c>
      <c r="H238" s="18">
        <v>26808.25</v>
      </c>
      <c r="I238" s="18"/>
      <c r="J238" s="18"/>
      <c r="K238" s="18"/>
      <c r="L238" s="19">
        <f t="shared" ref="L238:L244" si="4">SUM(F238:K238)</f>
        <v>45085.55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4479.8999999999996</v>
      </c>
      <c r="G240" s="18">
        <v>342.7</v>
      </c>
      <c r="H240" s="18">
        <v>106440.97</v>
      </c>
      <c r="I240" s="18"/>
      <c r="J240" s="18"/>
      <c r="K240" s="18">
        <v>946.22</v>
      </c>
      <c r="L240" s="19">
        <f t="shared" si="4"/>
        <v>112209.79000000001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40680.44</v>
      </c>
      <c r="G244" s="18">
        <v>29539.72</v>
      </c>
      <c r="H244" s="18">
        <v>19890.48</v>
      </c>
      <c r="I244" s="18">
        <v>21142.31</v>
      </c>
      <c r="J244" s="18"/>
      <c r="K244" s="18"/>
      <c r="L244" s="19">
        <f t="shared" si="4"/>
        <v>111252.95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252.4</v>
      </c>
      <c r="I245" s="18"/>
      <c r="J245" s="18"/>
      <c r="K245" s="18"/>
      <c r="L245" s="19">
        <f>SUM(F245:K245)</f>
        <v>252.4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57530.14</v>
      </c>
      <c r="G247" s="41">
        <f t="shared" si="5"/>
        <v>35789.919999999998</v>
      </c>
      <c r="H247" s="41">
        <f t="shared" si="5"/>
        <v>2295954.7400000002</v>
      </c>
      <c r="I247" s="41">
        <f t="shared" si="5"/>
        <v>21142.31</v>
      </c>
      <c r="J247" s="41">
        <f t="shared" si="5"/>
        <v>0</v>
      </c>
      <c r="K247" s="41">
        <f t="shared" si="5"/>
        <v>946.22</v>
      </c>
      <c r="L247" s="41">
        <f t="shared" si="5"/>
        <v>2411363.33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2664406.9000000004</v>
      </c>
      <c r="G257" s="41">
        <f t="shared" si="8"/>
        <v>1290716.8499999999</v>
      </c>
      <c r="H257" s="41">
        <f t="shared" si="8"/>
        <v>2789874.3600000003</v>
      </c>
      <c r="I257" s="41">
        <f t="shared" si="8"/>
        <v>214741.85</v>
      </c>
      <c r="J257" s="41">
        <f t="shared" si="8"/>
        <v>18816.359999999997</v>
      </c>
      <c r="K257" s="41">
        <f t="shared" si="8"/>
        <v>5122.4400000000005</v>
      </c>
      <c r="L257" s="41">
        <f t="shared" si="8"/>
        <v>6983678.7599999998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38669.699999999997</v>
      </c>
      <c r="L263" s="19">
        <f>SUM(F263:K263)</f>
        <v>38669.699999999997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38669.699999999997</v>
      </c>
      <c r="L270" s="41">
        <f t="shared" si="9"/>
        <v>38669.699999999997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2664406.9000000004</v>
      </c>
      <c r="G271" s="42">
        <f t="shared" si="11"/>
        <v>1290716.8499999999</v>
      </c>
      <c r="H271" s="42">
        <f t="shared" si="11"/>
        <v>2789874.3600000003</v>
      </c>
      <c r="I271" s="42">
        <f t="shared" si="11"/>
        <v>214741.85</v>
      </c>
      <c r="J271" s="42">
        <f t="shared" si="11"/>
        <v>18816.359999999997</v>
      </c>
      <c r="K271" s="42">
        <f t="shared" si="11"/>
        <v>43792.14</v>
      </c>
      <c r="L271" s="42">
        <f t="shared" si="11"/>
        <v>7022348.46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27966.89</v>
      </c>
      <c r="G276" s="18">
        <v>17215.5</v>
      </c>
      <c r="H276" s="18">
        <v>0</v>
      </c>
      <c r="I276" s="18">
        <v>3093.14</v>
      </c>
      <c r="J276" s="18">
        <v>580</v>
      </c>
      <c r="K276" s="18"/>
      <c r="L276" s="19">
        <f>SUM(F276:K276)</f>
        <v>48855.53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20475</v>
      </c>
      <c r="G277" s="18">
        <v>9005.69</v>
      </c>
      <c r="H277" s="18">
        <v>171</v>
      </c>
      <c r="I277" s="18"/>
      <c r="J277" s="18"/>
      <c r="K277" s="18"/>
      <c r="L277" s="19">
        <f>SUM(F277:K277)</f>
        <v>29651.690000000002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4000</v>
      </c>
      <c r="G281" s="18">
        <v>773.02</v>
      </c>
      <c r="H281" s="18">
        <v>24952.5</v>
      </c>
      <c r="I281" s="18">
        <v>25</v>
      </c>
      <c r="J281" s="18"/>
      <c r="K281" s="18"/>
      <c r="L281" s="19">
        <f t="shared" ref="L281:L287" si="12">SUM(F281:K281)</f>
        <v>29750.52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3065</v>
      </c>
      <c r="G282" s="18">
        <v>762.14</v>
      </c>
      <c r="H282" s="18">
        <v>3877.25</v>
      </c>
      <c r="I282" s="18">
        <v>1777.92</v>
      </c>
      <c r="J282" s="18">
        <v>677</v>
      </c>
      <c r="K282" s="18"/>
      <c r="L282" s="19">
        <f t="shared" si="12"/>
        <v>10159.31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55506.89</v>
      </c>
      <c r="G290" s="42">
        <f t="shared" si="13"/>
        <v>27756.350000000002</v>
      </c>
      <c r="H290" s="42">
        <f t="shared" si="13"/>
        <v>29000.75</v>
      </c>
      <c r="I290" s="42">
        <f t="shared" si="13"/>
        <v>4896.0599999999995</v>
      </c>
      <c r="J290" s="42">
        <f t="shared" si="13"/>
        <v>1257</v>
      </c>
      <c r="K290" s="42">
        <f t="shared" si="13"/>
        <v>0</v>
      </c>
      <c r="L290" s="41">
        <f t="shared" si="13"/>
        <v>118417.05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55506.89</v>
      </c>
      <c r="G338" s="41">
        <f t="shared" si="20"/>
        <v>27756.350000000002</v>
      </c>
      <c r="H338" s="41">
        <f t="shared" si="20"/>
        <v>29000.75</v>
      </c>
      <c r="I338" s="41">
        <f t="shared" si="20"/>
        <v>4896.0599999999995</v>
      </c>
      <c r="J338" s="41">
        <f t="shared" si="20"/>
        <v>1257</v>
      </c>
      <c r="K338" s="41">
        <f t="shared" si="20"/>
        <v>0</v>
      </c>
      <c r="L338" s="41">
        <f t="shared" si="20"/>
        <v>118417.05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55506.89</v>
      </c>
      <c r="G352" s="41">
        <f>G338</f>
        <v>27756.350000000002</v>
      </c>
      <c r="H352" s="41">
        <f>H338</f>
        <v>29000.75</v>
      </c>
      <c r="I352" s="41">
        <f>I338</f>
        <v>4896.0599999999995</v>
      </c>
      <c r="J352" s="41">
        <f>J338</f>
        <v>1257</v>
      </c>
      <c r="K352" s="47">
        <f>K338+K351</f>
        <v>0</v>
      </c>
      <c r="L352" s="41">
        <f>L338+L351</f>
        <v>118417.05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60920</v>
      </c>
      <c r="G358" s="18">
        <v>29223.040000000001</v>
      </c>
      <c r="H358" s="18">
        <v>2738.97</v>
      </c>
      <c r="I358" s="18">
        <v>50338.41</v>
      </c>
      <c r="J358" s="18">
        <v>3972.27</v>
      </c>
      <c r="K358" s="18"/>
      <c r="L358" s="13">
        <f>SUM(F358:K358)</f>
        <v>147192.69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60920</v>
      </c>
      <c r="G362" s="47">
        <f t="shared" si="22"/>
        <v>29223.040000000001</v>
      </c>
      <c r="H362" s="47">
        <f t="shared" si="22"/>
        <v>2738.97</v>
      </c>
      <c r="I362" s="47">
        <f t="shared" si="22"/>
        <v>50338.41</v>
      </c>
      <c r="J362" s="47">
        <f t="shared" si="22"/>
        <v>3972.27</v>
      </c>
      <c r="K362" s="47">
        <f t="shared" si="22"/>
        <v>0</v>
      </c>
      <c r="L362" s="47">
        <f t="shared" si="22"/>
        <v>147192.69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45949.96</v>
      </c>
      <c r="G367" s="18"/>
      <c r="H367" s="18"/>
      <c r="I367" s="56">
        <f>SUM(F367:H367)</f>
        <v>45949.96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4388.45</v>
      </c>
      <c r="G368" s="63"/>
      <c r="H368" s="63"/>
      <c r="I368" s="56">
        <f>SUM(F368:H368)</f>
        <v>4388.45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50338.409999999996</v>
      </c>
      <c r="G369" s="47">
        <f>SUM(G367:G368)</f>
        <v>0</v>
      </c>
      <c r="H369" s="47">
        <f>SUM(H367:H368)</f>
        <v>0</v>
      </c>
      <c r="I369" s="47">
        <f>SUM(I367:I368)</f>
        <v>50338.409999999996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>
        <v>0</v>
      </c>
      <c r="H390" s="18">
        <v>58.77</v>
      </c>
      <c r="I390" s="18"/>
      <c r="J390" s="24" t="s">
        <v>286</v>
      </c>
      <c r="K390" s="24" t="s">
        <v>286</v>
      </c>
      <c r="L390" s="56">
        <f t="shared" si="25"/>
        <v>58.77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58.77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58.77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0</v>
      </c>
      <c r="H396" s="18">
        <v>501.47</v>
      </c>
      <c r="I396" s="18"/>
      <c r="J396" s="24" t="s">
        <v>286</v>
      </c>
      <c r="K396" s="24" t="s">
        <v>286</v>
      </c>
      <c r="L396" s="56">
        <f t="shared" si="26"/>
        <v>501.47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0</v>
      </c>
      <c r="H397" s="18">
        <v>582.08000000000004</v>
      </c>
      <c r="I397" s="18"/>
      <c r="J397" s="24" t="s">
        <v>286</v>
      </c>
      <c r="K397" s="24" t="s">
        <v>286</v>
      </c>
      <c r="L397" s="56">
        <f t="shared" si="26"/>
        <v>582.08000000000004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1083.5500000000002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1083.5500000000002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1142.3200000000002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1142.3200000000002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31040.77</v>
      </c>
      <c r="G439" s="18">
        <v>169230.55</v>
      </c>
      <c r="H439" s="18"/>
      <c r="I439" s="56">
        <f t="shared" ref="I439:I445" si="33">SUM(F439:H439)</f>
        <v>200271.31999999998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31040.77</v>
      </c>
      <c r="G446" s="13">
        <f>SUM(G439:G445)</f>
        <v>169230.55</v>
      </c>
      <c r="H446" s="13">
        <f>SUM(H439:H445)</f>
        <v>0</v>
      </c>
      <c r="I446" s="13">
        <f>SUM(I439:I445)</f>
        <v>200271.31999999998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31040.77</v>
      </c>
      <c r="G459" s="18">
        <v>169230.55</v>
      </c>
      <c r="H459" s="18"/>
      <c r="I459" s="56">
        <f t="shared" si="34"/>
        <v>200271.31999999998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31040.77</v>
      </c>
      <c r="G460" s="83">
        <f>SUM(G454:G459)</f>
        <v>169230.55</v>
      </c>
      <c r="H460" s="83">
        <f>SUM(H454:H459)</f>
        <v>0</v>
      </c>
      <c r="I460" s="83">
        <f>SUM(I454:I459)</f>
        <v>200271.31999999998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31040.77</v>
      </c>
      <c r="G461" s="42">
        <f>G452+G460</f>
        <v>169230.55</v>
      </c>
      <c r="H461" s="42">
        <f>H452+H460</f>
        <v>0</v>
      </c>
      <c r="I461" s="42">
        <f>I452+I460</f>
        <v>200271.31999999998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283363.02</v>
      </c>
      <c r="G465" s="18">
        <v>0</v>
      </c>
      <c r="H465" s="18">
        <v>4915.05</v>
      </c>
      <c r="I465" s="18"/>
      <c r="J465" s="18">
        <v>199129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7153354.1200000001</v>
      </c>
      <c r="G468" s="18">
        <v>147192.69</v>
      </c>
      <c r="H468" s="18">
        <v>119943.02</v>
      </c>
      <c r="I468" s="18"/>
      <c r="J468" s="18">
        <v>1142.32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7153354.1200000001</v>
      </c>
      <c r="G470" s="53">
        <f>SUM(G468:G469)</f>
        <v>147192.69</v>
      </c>
      <c r="H470" s="53">
        <f>SUM(H468:H469)</f>
        <v>119943.02</v>
      </c>
      <c r="I470" s="53">
        <f>SUM(I468:I469)</f>
        <v>0</v>
      </c>
      <c r="J470" s="53">
        <f>SUM(J468:J469)</f>
        <v>1142.32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7022348.46</v>
      </c>
      <c r="G472" s="18">
        <v>147192.69</v>
      </c>
      <c r="H472" s="18">
        <v>118417.05</v>
      </c>
      <c r="I472" s="18"/>
      <c r="J472" s="18">
        <v>0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7022348.46</v>
      </c>
      <c r="G474" s="53">
        <f>SUM(G472:G473)</f>
        <v>147192.69</v>
      </c>
      <c r="H474" s="53">
        <f>SUM(H472:H473)</f>
        <v>118417.05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414368.68000000063</v>
      </c>
      <c r="G476" s="53">
        <f>(G465+G470)- G474</f>
        <v>0</v>
      </c>
      <c r="H476" s="53">
        <f>(H465+H470)- H474</f>
        <v>6441.0200000000041</v>
      </c>
      <c r="I476" s="53">
        <f>(I465+I470)- I474</f>
        <v>0</v>
      </c>
      <c r="J476" s="53">
        <f>(J465+J470)- J474</f>
        <v>200271.32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496586.45</v>
      </c>
      <c r="G521" s="18">
        <v>269895.52</v>
      </c>
      <c r="H521" s="18">
        <v>89691.49</v>
      </c>
      <c r="I521" s="18"/>
      <c r="J521" s="18"/>
      <c r="K521" s="18"/>
      <c r="L521" s="88">
        <f>SUM(F521:K521)</f>
        <v>856173.46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0</v>
      </c>
      <c r="G523" s="18">
        <v>0</v>
      </c>
      <c r="H523" s="18">
        <v>135031.64000000001</v>
      </c>
      <c r="I523" s="18"/>
      <c r="J523" s="18"/>
      <c r="K523" s="18"/>
      <c r="L523" s="88">
        <f>SUM(F523:K523)</f>
        <v>135031.64000000001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496586.45</v>
      </c>
      <c r="G524" s="108">
        <f t="shared" ref="G524:L524" si="36">SUM(G521:G523)</f>
        <v>269895.52</v>
      </c>
      <c r="H524" s="108">
        <f t="shared" si="36"/>
        <v>224723.13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991205.1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124764.85</v>
      </c>
      <c r="G526" s="18">
        <v>27019.51</v>
      </c>
      <c r="H526" s="18">
        <v>50268.63</v>
      </c>
      <c r="I526" s="18"/>
      <c r="J526" s="18"/>
      <c r="K526" s="18"/>
      <c r="L526" s="88">
        <f>SUM(F526:K526)</f>
        <v>202052.99000000002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0</v>
      </c>
      <c r="G528" s="18">
        <v>0</v>
      </c>
      <c r="H528" s="18">
        <v>26707.25</v>
      </c>
      <c r="I528" s="18"/>
      <c r="J528" s="18"/>
      <c r="K528" s="18"/>
      <c r="L528" s="88">
        <f>SUM(F528:K528)</f>
        <v>26707.25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124764.85</v>
      </c>
      <c r="G529" s="89">
        <f t="shared" ref="G529:L529" si="37">SUM(G526:G528)</f>
        <v>27019.51</v>
      </c>
      <c r="H529" s="89">
        <f t="shared" si="37"/>
        <v>76975.88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228760.24000000002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>
        <v>34854.480000000003</v>
      </c>
      <c r="I531" s="18"/>
      <c r="J531" s="18"/>
      <c r="K531" s="18"/>
      <c r="L531" s="88">
        <f>SUM(F531:K531)</f>
        <v>34854.480000000003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16935.240000000002</v>
      </c>
      <c r="I533" s="18"/>
      <c r="J533" s="18"/>
      <c r="K533" s="18"/>
      <c r="L533" s="88">
        <f>SUM(F533:K533)</f>
        <v>16935.240000000002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51789.72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51789.72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0</v>
      </c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13500</v>
      </c>
      <c r="I543" s="18"/>
      <c r="J543" s="18"/>
      <c r="K543" s="18"/>
      <c r="L543" s="88">
        <f>SUM(F543:K543)</f>
        <v>13500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13500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13500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621351.30000000005</v>
      </c>
      <c r="G545" s="89">
        <f t="shared" ref="G545:L545" si="41">G524+G529+G534+G539+G544</f>
        <v>296915.03000000003</v>
      </c>
      <c r="H545" s="89">
        <f t="shared" si="41"/>
        <v>366988.73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1285255.06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856173.46</v>
      </c>
      <c r="G549" s="87">
        <f>L526</f>
        <v>202052.99000000002</v>
      </c>
      <c r="H549" s="87">
        <f>L531</f>
        <v>34854.480000000003</v>
      </c>
      <c r="I549" s="87">
        <f>L536</f>
        <v>0</v>
      </c>
      <c r="J549" s="87">
        <f>L541</f>
        <v>0</v>
      </c>
      <c r="K549" s="87">
        <f>SUM(F549:J549)</f>
        <v>1093080.93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135031.64000000001</v>
      </c>
      <c r="G551" s="87">
        <f>L528</f>
        <v>26707.25</v>
      </c>
      <c r="H551" s="87">
        <f>L533</f>
        <v>16935.240000000002</v>
      </c>
      <c r="I551" s="87">
        <f>L538</f>
        <v>0</v>
      </c>
      <c r="J551" s="87">
        <f>L543</f>
        <v>13500</v>
      </c>
      <c r="K551" s="87">
        <f>SUM(F551:J551)</f>
        <v>192174.13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991205.1</v>
      </c>
      <c r="G552" s="89">
        <f t="shared" si="42"/>
        <v>228760.24000000002</v>
      </c>
      <c r="H552" s="89">
        <f t="shared" si="42"/>
        <v>51789.72</v>
      </c>
      <c r="I552" s="89">
        <f t="shared" si="42"/>
        <v>0</v>
      </c>
      <c r="J552" s="89">
        <f t="shared" si="42"/>
        <v>13500</v>
      </c>
      <c r="K552" s="89">
        <f t="shared" si="42"/>
        <v>1285255.06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2007531</v>
      </c>
      <c r="I575" s="87">
        <f>SUM(F575:H575)</f>
        <v>2007531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16873</v>
      </c>
      <c r="G579" s="18"/>
      <c r="H579" s="18">
        <v>91886</v>
      </c>
      <c r="I579" s="87">
        <f t="shared" si="47"/>
        <v>108759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53349</v>
      </c>
      <c r="G582" s="18"/>
      <c r="H582" s="18"/>
      <c r="I582" s="87">
        <f t="shared" si="47"/>
        <v>53349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146629.42000000001</v>
      </c>
      <c r="I591" s="18"/>
      <c r="J591" s="18">
        <v>97752.95</v>
      </c>
      <c r="K591" s="104">
        <f t="shared" ref="K591:K597" si="48">SUM(H591:J591)</f>
        <v>244382.37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0</v>
      </c>
      <c r="I592" s="18"/>
      <c r="J592" s="18">
        <v>13500</v>
      </c>
      <c r="K592" s="104">
        <f t="shared" si="48"/>
        <v>13500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4236.8500000000004</v>
      </c>
      <c r="I594" s="18"/>
      <c r="J594" s="18"/>
      <c r="K594" s="104">
        <f t="shared" si="48"/>
        <v>4236.8500000000004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9503.26</v>
      </c>
      <c r="I595" s="18"/>
      <c r="J595" s="18"/>
      <c r="K595" s="104">
        <f t="shared" si="48"/>
        <v>9503.26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160369.53000000003</v>
      </c>
      <c r="I598" s="108">
        <f>SUM(I591:I597)</f>
        <v>0</v>
      </c>
      <c r="J598" s="108">
        <f>SUM(J591:J597)</f>
        <v>111252.95</v>
      </c>
      <c r="K598" s="108">
        <f>SUM(K591:K597)</f>
        <v>271622.48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20073.36</v>
      </c>
      <c r="I604" s="18"/>
      <c r="J604" s="18">
        <v>0</v>
      </c>
      <c r="K604" s="104">
        <f>SUM(H604:J604)</f>
        <v>20073.36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20073.36</v>
      </c>
      <c r="I605" s="108">
        <f>SUM(I602:I604)</f>
        <v>0</v>
      </c>
      <c r="J605" s="108">
        <f>SUM(J602:J604)</f>
        <v>0</v>
      </c>
      <c r="K605" s="108">
        <f>SUM(K602:K604)</f>
        <v>20073.36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3300</v>
      </c>
      <c r="G611" s="18">
        <v>835.19</v>
      </c>
      <c r="H611" s="18"/>
      <c r="I611" s="18"/>
      <c r="J611" s="18"/>
      <c r="K611" s="18"/>
      <c r="L611" s="88">
        <f>SUM(F611:K611)</f>
        <v>4135.1900000000005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3300</v>
      </c>
      <c r="G614" s="108">
        <f t="shared" si="49"/>
        <v>835.19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4135.1900000000005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501429.93</v>
      </c>
      <c r="H617" s="109">
        <f>SUM(F52)</f>
        <v>501429.93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90146.790000000008</v>
      </c>
      <c r="H618" s="109">
        <f>SUM(G52)</f>
        <v>90146.79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53781.72</v>
      </c>
      <c r="H619" s="109">
        <f>SUM(H52)</f>
        <v>53781.72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200271.31999999998</v>
      </c>
      <c r="H621" s="109">
        <f>SUM(J52)</f>
        <v>200271.31999999998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414368.68</v>
      </c>
      <c r="H622" s="109">
        <f>F476</f>
        <v>414368.68000000063</v>
      </c>
      <c r="I622" s="121" t="s">
        <v>101</v>
      </c>
      <c r="J622" s="109">
        <f t="shared" ref="J622:J655" si="50">G622-H622</f>
        <v>-6.4028427004814148E-10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6441.02</v>
      </c>
      <c r="H624" s="109">
        <f>H476</f>
        <v>6441.0200000000041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200271.31999999998</v>
      </c>
      <c r="H626" s="109">
        <f>J476</f>
        <v>200271.32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7153354.1199999992</v>
      </c>
      <c r="H627" s="104">
        <f>SUM(F468)</f>
        <v>7153354.1200000001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147192.69</v>
      </c>
      <c r="H628" s="104">
        <f>SUM(G468)</f>
        <v>147192.69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119943.01999999999</v>
      </c>
      <c r="H629" s="104">
        <f>SUM(H468)</f>
        <v>119943.02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1142.32</v>
      </c>
      <c r="H631" s="104">
        <f>SUM(J468)</f>
        <v>1142.32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7022348.46</v>
      </c>
      <c r="H632" s="104">
        <f>SUM(F472)</f>
        <v>7022348.46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118417.05</v>
      </c>
      <c r="H633" s="104">
        <f>SUM(H472)</f>
        <v>118417.05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50338.41</v>
      </c>
      <c r="H634" s="104">
        <f>I369</f>
        <v>50338.409999999996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147192.69</v>
      </c>
      <c r="H635" s="104">
        <f>SUM(G472)</f>
        <v>147192.69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1142.3200000000002</v>
      </c>
      <c r="H637" s="164">
        <f>SUM(J468)</f>
        <v>1142.32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31040.77</v>
      </c>
      <c r="H639" s="104">
        <f>SUM(F461)</f>
        <v>31040.77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169230.55</v>
      </c>
      <c r="H640" s="104">
        <f>SUM(G461)</f>
        <v>169230.55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200271.31999999998</v>
      </c>
      <c r="H642" s="104">
        <f>SUM(I461)</f>
        <v>200271.31999999998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1142.32</v>
      </c>
      <c r="H644" s="104">
        <f>H408</f>
        <v>1142.3200000000002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1142.32</v>
      </c>
      <c r="H646" s="104">
        <f>L408</f>
        <v>1142.3200000000002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271622.48</v>
      </c>
      <c r="H647" s="104">
        <f>L208+L226+L244</f>
        <v>271622.48000000004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20073.36</v>
      </c>
      <c r="H648" s="104">
        <f>(J257+J338)-(J255+J336)</f>
        <v>20073.359999999997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160369.53000000003</v>
      </c>
      <c r="H649" s="104">
        <f>H598</f>
        <v>160369.53000000003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111252.95</v>
      </c>
      <c r="H651" s="104">
        <f>J598</f>
        <v>111252.95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38669.699999999997</v>
      </c>
      <c r="H652" s="104">
        <f>K263+K345</f>
        <v>38669.699999999997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4837925.17</v>
      </c>
      <c r="G660" s="19">
        <f>(L229+L309+L359)</f>
        <v>0</v>
      </c>
      <c r="H660" s="19">
        <f>(L247+L328+L360)</f>
        <v>2411363.33</v>
      </c>
      <c r="I660" s="19">
        <f>SUM(F660:H660)</f>
        <v>7249288.5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68456.87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68456.87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160369.53000000003</v>
      </c>
      <c r="G662" s="19">
        <f>(L226+L306)-(J226+J306)</f>
        <v>0</v>
      </c>
      <c r="H662" s="19">
        <f>(L244+L325)-(J244+J325)</f>
        <v>111252.95</v>
      </c>
      <c r="I662" s="19">
        <f>SUM(F662:H662)</f>
        <v>271622.48000000004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94430.55</v>
      </c>
      <c r="G663" s="199">
        <f>SUM(G575:G587)+SUM(I602:I604)+L612</f>
        <v>0</v>
      </c>
      <c r="H663" s="199">
        <f>SUM(H575:H587)+SUM(J602:J604)+L613</f>
        <v>2099417</v>
      </c>
      <c r="I663" s="19">
        <f>SUM(F663:H663)</f>
        <v>2193847.5499999998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4514668.22</v>
      </c>
      <c r="G664" s="19">
        <f>G660-SUM(G661:G663)</f>
        <v>0</v>
      </c>
      <c r="H664" s="19">
        <f>H660-SUM(H661:H663)</f>
        <v>200693.37999999989</v>
      </c>
      <c r="I664" s="19">
        <f>I660-SUM(I661:I663)</f>
        <v>4715361.5999999996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184.45</v>
      </c>
      <c r="G665" s="248"/>
      <c r="H665" s="248"/>
      <c r="I665" s="19">
        <f>SUM(F665:H665)</f>
        <v>184.45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24476.38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25564.44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-200693.38</v>
      </c>
      <c r="I669" s="19">
        <f>SUM(F669:H669)</f>
        <v>-200693.38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24476.38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24476.38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40" sqref="C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 xml:space="preserve">              BARTLETT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1400682.76</v>
      </c>
      <c r="C9" s="229">
        <f>'DOE25'!G197+'DOE25'!G215+'DOE25'!G233+'DOE25'!G276+'DOE25'!G295+'DOE25'!G314</f>
        <v>665221.57999999996</v>
      </c>
    </row>
    <row r="10" spans="1:3" x14ac:dyDescent="0.2">
      <c r="A10" t="s">
        <v>773</v>
      </c>
      <c r="B10" s="240">
        <v>1284554.42</v>
      </c>
      <c r="C10" s="240">
        <v>620080.91</v>
      </c>
    </row>
    <row r="11" spans="1:3" x14ac:dyDescent="0.2">
      <c r="A11" t="s">
        <v>774</v>
      </c>
      <c r="B11" s="240">
        <v>27012.5</v>
      </c>
      <c r="C11" s="240">
        <v>24431.74</v>
      </c>
    </row>
    <row r="12" spans="1:3" x14ac:dyDescent="0.2">
      <c r="A12" t="s">
        <v>775</v>
      </c>
      <c r="B12" s="240">
        <v>89115.839999999997</v>
      </c>
      <c r="C12" s="240">
        <v>20708.93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1400682.76</v>
      </c>
      <c r="C13" s="231">
        <f>SUM(C10:C12)</f>
        <v>665221.58000000007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496586.45</v>
      </c>
      <c r="C18" s="229">
        <f>'DOE25'!G198+'DOE25'!G216+'DOE25'!G234+'DOE25'!G277+'DOE25'!G296+'DOE25'!G315</f>
        <v>269895.51999999996</v>
      </c>
    </row>
    <row r="19" spans="1:3" x14ac:dyDescent="0.2">
      <c r="A19" t="s">
        <v>773</v>
      </c>
      <c r="B19" s="240">
        <v>196327</v>
      </c>
      <c r="C19" s="240">
        <v>94370.78</v>
      </c>
    </row>
    <row r="20" spans="1:3" x14ac:dyDescent="0.2">
      <c r="A20" t="s">
        <v>774</v>
      </c>
      <c r="B20" s="240">
        <v>287117.06</v>
      </c>
      <c r="C20" s="240">
        <v>173120.45</v>
      </c>
    </row>
    <row r="21" spans="1:3" x14ac:dyDescent="0.2">
      <c r="A21" t="s">
        <v>775</v>
      </c>
      <c r="B21" s="240">
        <v>13142.39</v>
      </c>
      <c r="C21" s="240">
        <v>2404.29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496586.45</v>
      </c>
      <c r="C22" s="231">
        <f>SUM(C19:C21)</f>
        <v>269895.51999999996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55780</v>
      </c>
      <c r="C36" s="235">
        <f>'DOE25'!G200+'DOE25'!G218+'DOE25'!G236+'DOE25'!G279+'DOE25'!G298+'DOE25'!G317</f>
        <v>11139.94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55780</v>
      </c>
      <c r="C39" s="240">
        <v>11139.94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55780</v>
      </c>
      <c r="C40" s="231">
        <f>SUM(C37:C39)</f>
        <v>11139.94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3" sqref="E13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 xml:space="preserve">              BARTLETT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5169711.16</v>
      </c>
      <c r="D5" s="20">
        <f>SUM('DOE25'!L197:L200)+SUM('DOE25'!L215:L218)+SUM('DOE25'!L233:L236)-F5-G5</f>
        <v>5152492.76</v>
      </c>
      <c r="E5" s="243"/>
      <c r="F5" s="255">
        <f>SUM('DOE25'!J197:J200)+SUM('DOE25'!J215:J218)+SUM('DOE25'!J233:J236)</f>
        <v>17218.399999999998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416212.17</v>
      </c>
      <c r="D6" s="20">
        <f>'DOE25'!L202+'DOE25'!L220+'DOE25'!L238-F6-G6</f>
        <v>416212.17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102941.33000000002</v>
      </c>
      <c r="D7" s="20">
        <f>'DOE25'!L203+'DOE25'!L221+'DOE25'!L239-F7-G7</f>
        <v>102941.33000000002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215641.89999999997</v>
      </c>
      <c r="D8" s="243"/>
      <c r="E8" s="20">
        <f>'DOE25'!L204+'DOE25'!L222+'DOE25'!L240-F8-G8-D9-D11</f>
        <v>212748.24999999997</v>
      </c>
      <c r="F8" s="255">
        <f>'DOE25'!J204+'DOE25'!J222+'DOE25'!J240</f>
        <v>0</v>
      </c>
      <c r="G8" s="53">
        <f>'DOE25'!K204+'DOE25'!K222+'DOE25'!K240</f>
        <v>2893.65</v>
      </c>
      <c r="H8" s="259"/>
    </row>
    <row r="9" spans="1:9" x14ac:dyDescent="0.2">
      <c r="A9" s="32">
        <v>2310</v>
      </c>
      <c r="B9" t="s">
        <v>812</v>
      </c>
      <c r="C9" s="245">
        <f t="shared" si="0"/>
        <v>50456.15</v>
      </c>
      <c r="D9" s="244">
        <v>50456.15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5445</v>
      </c>
      <c r="D10" s="243"/>
      <c r="E10" s="244">
        <v>5445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80610.100000000006</v>
      </c>
      <c r="D11" s="244">
        <v>80610.100000000006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313957.19</v>
      </c>
      <c r="D12" s="20">
        <f>'DOE25'!L205+'DOE25'!L223+'DOE25'!L241-F12-G12</f>
        <v>310930.44</v>
      </c>
      <c r="E12" s="243"/>
      <c r="F12" s="255">
        <f>'DOE25'!J205+'DOE25'!J223+'DOE25'!J241</f>
        <v>797.96</v>
      </c>
      <c r="G12" s="53">
        <f>'DOE25'!K205+'DOE25'!K223+'DOE25'!K241</f>
        <v>2228.79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361895.28</v>
      </c>
      <c r="D14" s="20">
        <f>'DOE25'!L207+'DOE25'!L225+'DOE25'!L243-F14-G14</f>
        <v>361095.28</v>
      </c>
      <c r="E14" s="243"/>
      <c r="F14" s="255">
        <f>'DOE25'!J207+'DOE25'!J225+'DOE25'!J243</f>
        <v>800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271622.48000000004</v>
      </c>
      <c r="D15" s="20">
        <f>'DOE25'!L208+'DOE25'!L226+'DOE25'!L244-F15-G15</f>
        <v>271622.48000000004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631</v>
      </c>
      <c r="D16" s="243"/>
      <c r="E16" s="20">
        <f>'DOE25'!L209+'DOE25'!L227+'DOE25'!L245-F16-G16</f>
        <v>631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101242.73000000001</v>
      </c>
      <c r="D29" s="20">
        <f>'DOE25'!L358+'DOE25'!L359+'DOE25'!L360-'DOE25'!I367-F29-G29</f>
        <v>97270.46</v>
      </c>
      <c r="E29" s="243"/>
      <c r="F29" s="255">
        <f>'DOE25'!J358+'DOE25'!J359+'DOE25'!J360</f>
        <v>3972.27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118417.05</v>
      </c>
      <c r="D31" s="20">
        <f>'DOE25'!L290+'DOE25'!L309+'DOE25'!L328+'DOE25'!L333+'DOE25'!L334+'DOE25'!L335-F31-G31</f>
        <v>117160.05</v>
      </c>
      <c r="E31" s="243"/>
      <c r="F31" s="255">
        <f>'DOE25'!J290+'DOE25'!J309+'DOE25'!J328+'DOE25'!J333+'DOE25'!J334+'DOE25'!J335</f>
        <v>1257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6960791.2200000007</v>
      </c>
      <c r="E33" s="246">
        <f>SUM(E5:E31)</f>
        <v>218824.24999999997</v>
      </c>
      <c r="F33" s="246">
        <f>SUM(F5:F31)</f>
        <v>24045.629999999997</v>
      </c>
      <c r="G33" s="246">
        <f>SUM(G5:G31)</f>
        <v>5122.4400000000005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218824.24999999997</v>
      </c>
      <c r="E35" s="249"/>
    </row>
    <row r="36" spans="2:8" ht="12" thickTop="1" x14ac:dyDescent="0.2">
      <c r="B36" t="s">
        <v>809</v>
      </c>
      <c r="D36" s="20">
        <f>D33</f>
        <v>6960791.2200000007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 xml:space="preserve">              BARTLETT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359470.7</v>
      </c>
      <c r="D8" s="95">
        <f>'DOE25'!G9</f>
        <v>44650.32</v>
      </c>
      <c r="E8" s="95">
        <f>'DOE25'!H9</f>
        <v>0</v>
      </c>
      <c r="F8" s="95">
        <f>'DOE25'!I9</f>
        <v>0</v>
      </c>
      <c r="G8" s="95">
        <f>'DOE25'!J9</f>
        <v>200271.31999999998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137483.74</v>
      </c>
      <c r="D11" s="95">
        <f>'DOE25'!G12</f>
        <v>35995.06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4475.49</v>
      </c>
      <c r="D12" s="95">
        <f>'DOE25'!G13</f>
        <v>9206.81</v>
      </c>
      <c r="E12" s="95">
        <f>'DOE25'!H13</f>
        <v>53781.72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294.60000000000002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501429.93</v>
      </c>
      <c r="D18" s="41">
        <f>SUM(D8:D17)</f>
        <v>90146.790000000008</v>
      </c>
      <c r="E18" s="41">
        <f>SUM(E8:E17)</f>
        <v>53781.72</v>
      </c>
      <c r="F18" s="41">
        <f>SUM(F8:F17)</f>
        <v>0</v>
      </c>
      <c r="G18" s="41">
        <f>SUM(G8:G17)</f>
        <v>200271.31999999998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34740.699999999997</v>
      </c>
      <c r="D21" s="95">
        <f>'DOE25'!G22</f>
        <v>90143.039999999994</v>
      </c>
      <c r="E21" s="95">
        <f>'DOE25'!H22</f>
        <v>47340.7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30505.84</v>
      </c>
      <c r="D23" s="95">
        <f>'DOE25'!G24</f>
        <v>3.75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4931.2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16883.509999999998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87061.249999999985</v>
      </c>
      <c r="D31" s="41">
        <f>SUM(D21:D30)</f>
        <v>90146.79</v>
      </c>
      <c r="E31" s="41">
        <f>SUM(E21:E30)</f>
        <v>47340.7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30000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167859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6441.02</v>
      </c>
      <c r="F47" s="95">
        <f>'DOE25'!I48</f>
        <v>0</v>
      </c>
      <c r="G47" s="95">
        <f>'DOE25'!J48</f>
        <v>200271.31999999998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69700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146809.68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414368.68</v>
      </c>
      <c r="D50" s="41">
        <f>SUM(D34:D49)</f>
        <v>0</v>
      </c>
      <c r="E50" s="41">
        <f>SUM(E34:E49)</f>
        <v>6441.02</v>
      </c>
      <c r="F50" s="41">
        <f>SUM(F34:F49)</f>
        <v>0</v>
      </c>
      <c r="G50" s="41">
        <f>SUM(G34:G49)</f>
        <v>200271.31999999998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501429.93</v>
      </c>
      <c r="D51" s="41">
        <f>D50+D31</f>
        <v>90146.79</v>
      </c>
      <c r="E51" s="41">
        <f>E50+E31</f>
        <v>53781.72</v>
      </c>
      <c r="F51" s="41">
        <f>F50+F31</f>
        <v>0</v>
      </c>
      <c r="G51" s="41">
        <f>G50+G31</f>
        <v>200271.31999999998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4369410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330598.63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6</v>
      </c>
      <c r="E59" s="95">
        <f>'DOE25'!H96</f>
        <v>0</v>
      </c>
      <c r="F59" s="95">
        <f>'DOE25'!I96</f>
        <v>0</v>
      </c>
      <c r="G59" s="95">
        <f>'DOE25'!J96</f>
        <v>1142.32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68456.87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54172.06</v>
      </c>
      <c r="D61" s="95">
        <f>SUM('DOE25'!G98:G110)</f>
        <v>0</v>
      </c>
      <c r="E61" s="95">
        <f>SUM('DOE25'!H98:H110)</f>
        <v>2625.04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384770.69</v>
      </c>
      <c r="D62" s="130">
        <f>SUM(D57:D61)</f>
        <v>68462.87</v>
      </c>
      <c r="E62" s="130">
        <f>SUM(E57:E61)</f>
        <v>2625.04</v>
      </c>
      <c r="F62" s="130">
        <f>SUM(F57:F61)</f>
        <v>0</v>
      </c>
      <c r="G62" s="130">
        <f>SUM(G57:G61)</f>
        <v>1142.32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4754180.6900000004</v>
      </c>
      <c r="D63" s="22">
        <f>D56+D62</f>
        <v>68462.87</v>
      </c>
      <c r="E63" s="22">
        <f>E56+E62</f>
        <v>2625.04</v>
      </c>
      <c r="F63" s="22">
        <f>F56+F62</f>
        <v>0</v>
      </c>
      <c r="G63" s="22">
        <f>G56+G62</f>
        <v>1142.32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2344930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153.27000000000001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2345083.27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1217.97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1217.97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2345083.27</v>
      </c>
      <c r="D81" s="130">
        <f>SUM(D79:D80)+D78+D70</f>
        <v>1217.97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580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39560.160000000003</v>
      </c>
      <c r="D88" s="95">
        <f>SUM('DOE25'!G153:G161)</f>
        <v>38842.15</v>
      </c>
      <c r="E88" s="95">
        <f>SUM('DOE25'!H153:H161)</f>
        <v>116737.98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14530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54090.16</v>
      </c>
      <c r="D91" s="131">
        <f>SUM(D85:D90)</f>
        <v>38842.15</v>
      </c>
      <c r="E91" s="131">
        <f>SUM(E85:E90)</f>
        <v>117317.98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38669.699999999997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38669.699999999997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7153354.120000001</v>
      </c>
      <c r="D104" s="86">
        <f>D63+D81+D91+D103</f>
        <v>147192.69</v>
      </c>
      <c r="E104" s="86">
        <f>E63+E81+E91+E103</f>
        <v>119943.01999999999</v>
      </c>
      <c r="F104" s="86">
        <f>F63+F81+F91+F103</f>
        <v>0</v>
      </c>
      <c r="G104" s="86">
        <f>G63+G81+G103</f>
        <v>1142.32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4103953.0200000005</v>
      </c>
      <c r="D109" s="24" t="s">
        <v>286</v>
      </c>
      <c r="E109" s="95">
        <f>('DOE25'!L276)+('DOE25'!L295)+('DOE25'!L314)</f>
        <v>48855.53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961553.41</v>
      </c>
      <c r="D110" s="24" t="s">
        <v>286</v>
      </c>
      <c r="E110" s="95">
        <f>('DOE25'!L277)+('DOE25'!L296)+('DOE25'!L315)</f>
        <v>29651.690000000002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104204.73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5169711.1600000011</v>
      </c>
      <c r="D115" s="86">
        <f>SUM(D109:D114)</f>
        <v>0</v>
      </c>
      <c r="E115" s="86">
        <f>SUM(E109:E114)</f>
        <v>78507.22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416212.17</v>
      </c>
      <c r="D118" s="24" t="s">
        <v>286</v>
      </c>
      <c r="E118" s="95">
        <f>+('DOE25'!L281)+('DOE25'!L300)+('DOE25'!L319)</f>
        <v>29750.52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102941.33000000002</v>
      </c>
      <c r="D119" s="24" t="s">
        <v>286</v>
      </c>
      <c r="E119" s="95">
        <f>+('DOE25'!L282)+('DOE25'!L301)+('DOE25'!L320)</f>
        <v>10159.31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346708.15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313957.19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361895.28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271622.48000000004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631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147192.69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1813967.6</v>
      </c>
      <c r="D128" s="86">
        <f>SUM(D118:D127)</f>
        <v>147192.69</v>
      </c>
      <c r="E128" s="86">
        <f>SUM(E118:E127)</f>
        <v>39909.83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38669.699999999997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58.77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1083.5500000000002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-1142.3200000000002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38669.699999999997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7022348.4600000018</v>
      </c>
      <c r="D145" s="86">
        <f>(D115+D128+D144)</f>
        <v>147192.69</v>
      </c>
      <c r="E145" s="86">
        <f>(E115+E128+E144)</f>
        <v>118417.05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 xml:space="preserve">              BARTLETT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24476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24476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4152809</v>
      </c>
      <c r="D10" s="182">
        <f>ROUND((C10/$C$28)*100,1)</f>
        <v>57.8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991205</v>
      </c>
      <c r="D11" s="182">
        <f>ROUND((C11/$C$28)*100,1)</f>
        <v>13.8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104205</v>
      </c>
      <c r="D13" s="182">
        <f>ROUND((C13/$C$28)*100,1)</f>
        <v>1.5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445963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113101</v>
      </c>
      <c r="D16" s="182">
        <f t="shared" si="0"/>
        <v>1.6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347339</v>
      </c>
      <c r="D17" s="182">
        <f t="shared" si="0"/>
        <v>4.8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313957</v>
      </c>
      <c r="D18" s="182">
        <f t="shared" si="0"/>
        <v>4.4000000000000004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361895</v>
      </c>
      <c r="D20" s="182">
        <f t="shared" si="0"/>
        <v>5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271622</v>
      </c>
      <c r="D21" s="182">
        <f t="shared" si="0"/>
        <v>3.8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78736.13</v>
      </c>
      <c r="D27" s="182">
        <f t="shared" si="0"/>
        <v>1.1000000000000001</v>
      </c>
    </row>
    <row r="28" spans="1:4" x14ac:dyDescent="0.2">
      <c r="B28" s="187" t="s">
        <v>717</v>
      </c>
      <c r="C28" s="180">
        <f>SUM(C10:C27)</f>
        <v>7180832.1299999999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7180832.1299999999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4369410</v>
      </c>
      <c r="D35" s="182">
        <f t="shared" ref="D35:D40" si="1">ROUND((C35/$C$41)*100,1)</f>
        <v>59.7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388544.04999999981</v>
      </c>
      <c r="D36" s="182">
        <f t="shared" si="1"/>
        <v>5.3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2344930</v>
      </c>
      <c r="D37" s="182">
        <f t="shared" si="1"/>
        <v>32.1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1371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210250</v>
      </c>
      <c r="D39" s="182">
        <f t="shared" si="1"/>
        <v>2.9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7314505.0499999998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764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761</v>
      </c>
      <c r="B2" s="301"/>
      <c r="C2" s="301"/>
      <c r="D2" s="301"/>
      <c r="E2" s="301"/>
      <c r="F2" s="298" t="str">
        <f>'DOE25'!A2</f>
        <v xml:space="preserve">              BARTLETT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6" t="s">
        <v>765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842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sheetProtection password="97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2018-09-17T17:18:01Z</cp:lastPrinted>
  <dcterms:created xsi:type="dcterms:W3CDTF">1997-12-04T19:04:30Z</dcterms:created>
  <dcterms:modified xsi:type="dcterms:W3CDTF">2018-11-13T18:44:15Z</dcterms:modified>
</cp:coreProperties>
</file>