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J593" i="1" l="1"/>
  <c r="I592" i="1"/>
  <c r="H523" i="1"/>
  <c r="H522" i="1"/>
  <c r="H521" i="1"/>
  <c r="J468" i="1"/>
  <c r="H400" i="1"/>
  <c r="K240" i="1"/>
  <c r="H240" i="1"/>
  <c r="H222" i="1"/>
  <c r="H216" i="1"/>
  <c r="H204" i="1"/>
  <c r="H198" i="1"/>
  <c r="F109" i="1"/>
  <c r="F120" i="1"/>
  <c r="F50" i="1"/>
  <c r="C45" i="2" l="1"/>
  <c r="G51" i="1"/>
  <c r="F51" i="1"/>
  <c r="C37" i="10" l="1"/>
  <c r="F40" i="2" l="1"/>
  <c r="D39" i="2"/>
  <c r="G655" i="1"/>
  <c r="J655" i="1" s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C19" i="10" s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D7" i="13" s="1"/>
  <c r="C7" i="13" s="1"/>
  <c r="L203" i="1"/>
  <c r="L221" i="1"/>
  <c r="L239" i="1"/>
  <c r="F12" i="13"/>
  <c r="G12" i="13"/>
  <c r="L205" i="1"/>
  <c r="L223" i="1"/>
  <c r="C18" i="10" s="1"/>
  <c r="L241" i="1"/>
  <c r="D12" i="13" s="1"/>
  <c r="C12" i="13" s="1"/>
  <c r="F14" i="13"/>
  <c r="G14" i="13"/>
  <c r="L207" i="1"/>
  <c r="D14" i="13" s="1"/>
  <c r="C14" i="13" s="1"/>
  <c r="L225" i="1"/>
  <c r="L243" i="1"/>
  <c r="F15" i="13"/>
  <c r="G15" i="13"/>
  <c r="L208" i="1"/>
  <c r="L226" i="1"/>
  <c r="G662" i="1" s="1"/>
  <c r="L244" i="1"/>
  <c r="H662" i="1" s="1"/>
  <c r="F17" i="13"/>
  <c r="D17" i="13" s="1"/>
  <c r="C17" i="13" s="1"/>
  <c r="G17" i="13"/>
  <c r="L251" i="1"/>
  <c r="F18" i="13"/>
  <c r="G18" i="13"/>
  <c r="L252" i="1"/>
  <c r="D18" i="13" s="1"/>
  <c r="C18" i="13" s="1"/>
  <c r="F19" i="13"/>
  <c r="G19" i="13"/>
  <c r="L253" i="1"/>
  <c r="F29" i="13"/>
  <c r="G29" i="13"/>
  <c r="L358" i="1"/>
  <c r="L359" i="1"/>
  <c r="D127" i="2" s="1"/>
  <c r="D128" i="2" s="1"/>
  <c r="L360" i="1"/>
  <c r="H661" i="1" s="1"/>
  <c r="I367" i="1"/>
  <c r="J290" i="1"/>
  <c r="J309" i="1"/>
  <c r="J328" i="1"/>
  <c r="K290" i="1"/>
  <c r="K309" i="1"/>
  <c r="K328" i="1"/>
  <c r="L276" i="1"/>
  <c r="E109" i="2" s="1"/>
  <c r="L277" i="1"/>
  <c r="L278" i="1"/>
  <c r="L279" i="1"/>
  <c r="E112" i="2" s="1"/>
  <c r="L281" i="1"/>
  <c r="E118" i="2" s="1"/>
  <c r="L282" i="1"/>
  <c r="L283" i="1"/>
  <c r="L284" i="1"/>
  <c r="E121" i="2" s="1"/>
  <c r="L285" i="1"/>
  <c r="E122" i="2" s="1"/>
  <c r="L286" i="1"/>
  <c r="L287" i="1"/>
  <c r="L288" i="1"/>
  <c r="E125" i="2" s="1"/>
  <c r="L295" i="1"/>
  <c r="L309" i="1" s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E114" i="2" s="1"/>
  <c r="L334" i="1"/>
  <c r="L335" i="1"/>
  <c r="L260" i="1"/>
  <c r="C131" i="2" s="1"/>
  <c r="L261" i="1"/>
  <c r="C25" i="10" s="1"/>
  <c r="L341" i="1"/>
  <c r="L342" i="1"/>
  <c r="L255" i="1"/>
  <c r="C130" i="2" s="1"/>
  <c r="L336" i="1"/>
  <c r="E130" i="2" s="1"/>
  <c r="C11" i="13"/>
  <c r="C10" i="13"/>
  <c r="C9" i="13"/>
  <c r="L361" i="1"/>
  <c r="L362" i="1" s="1"/>
  <c r="B4" i="12"/>
  <c r="B36" i="12"/>
  <c r="C36" i="12"/>
  <c r="B40" i="12"/>
  <c r="A40" i="12" s="1"/>
  <c r="C40" i="12"/>
  <c r="B27" i="12"/>
  <c r="C27" i="12"/>
  <c r="B31" i="12"/>
  <c r="C31" i="12"/>
  <c r="B9" i="12"/>
  <c r="B13" i="12"/>
  <c r="A13" i="12" s="1"/>
  <c r="C9" i="12"/>
  <c r="C13" i="12"/>
  <c r="B18" i="12"/>
  <c r="B22" i="12"/>
  <c r="C18" i="12"/>
  <c r="C22" i="12"/>
  <c r="B1" i="12"/>
  <c r="L387" i="1"/>
  <c r="L393" i="1" s="1"/>
  <c r="C138" i="2" s="1"/>
  <c r="L388" i="1"/>
  <c r="L389" i="1"/>
  <c r="L390" i="1"/>
  <c r="L391" i="1"/>
  <c r="L392" i="1"/>
  <c r="L395" i="1"/>
  <c r="L396" i="1"/>
  <c r="L397" i="1"/>
  <c r="L398" i="1"/>
  <c r="L399" i="1"/>
  <c r="L400" i="1"/>
  <c r="L401" i="1" s="1"/>
  <c r="C139" i="2" s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35" i="10" s="1"/>
  <c r="G60" i="1"/>
  <c r="H60" i="1"/>
  <c r="I60" i="1"/>
  <c r="F56" i="2" s="1"/>
  <c r="F79" i="1"/>
  <c r="C57" i="2" s="1"/>
  <c r="F94" i="1"/>
  <c r="F111" i="1"/>
  <c r="F112" i="1" s="1"/>
  <c r="G111" i="1"/>
  <c r="G112" i="1" s="1"/>
  <c r="H79" i="1"/>
  <c r="E57" i="2" s="1"/>
  <c r="E62" i="2" s="1"/>
  <c r="E63" i="2" s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C85" i="2" s="1"/>
  <c r="F162" i="1"/>
  <c r="G147" i="1"/>
  <c r="G162" i="1"/>
  <c r="H147" i="1"/>
  <c r="H169" i="1" s="1"/>
  <c r="H162" i="1"/>
  <c r="I147" i="1"/>
  <c r="I162" i="1"/>
  <c r="C11" i="10"/>
  <c r="C16" i="10"/>
  <c r="C20" i="10"/>
  <c r="L250" i="1"/>
  <c r="L332" i="1"/>
  <c r="L254" i="1"/>
  <c r="L268" i="1"/>
  <c r="L269" i="1"/>
  <c r="C143" i="2" s="1"/>
  <c r="L349" i="1"/>
  <c r="C26" i="10" s="1"/>
  <c r="L350" i="1"/>
  <c r="I665" i="1"/>
  <c r="I670" i="1"/>
  <c r="G661" i="1"/>
  <c r="I669" i="1"/>
  <c r="C42" i="10"/>
  <c r="C32" i="10"/>
  <c r="L374" i="1"/>
  <c r="F130" i="2" s="1"/>
  <c r="L375" i="1"/>
  <c r="L376" i="1"/>
  <c r="L377" i="1"/>
  <c r="L378" i="1"/>
  <c r="L379" i="1"/>
  <c r="L380" i="1"/>
  <c r="B2" i="10"/>
  <c r="L344" i="1"/>
  <c r="E134" i="2" s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I552" i="1" s="1"/>
  <c r="L538" i="1"/>
  <c r="I551" i="1" s="1"/>
  <c r="L541" i="1"/>
  <c r="J549" i="1" s="1"/>
  <c r="L542" i="1"/>
  <c r="J550" i="1" s="1"/>
  <c r="J552" i="1" s="1"/>
  <c r="L543" i="1"/>
  <c r="J551" i="1" s="1"/>
  <c r="E132" i="2"/>
  <c r="E131" i="2"/>
  <c r="K270" i="1"/>
  <c r="J270" i="1"/>
  <c r="I270" i="1"/>
  <c r="H270" i="1"/>
  <c r="G270" i="1"/>
  <c r="F270" i="1"/>
  <c r="L270" i="1" s="1"/>
  <c r="C132" i="2"/>
  <c r="A1" i="2"/>
  <c r="A2" i="2"/>
  <c r="C8" i="2"/>
  <c r="D8" i="2"/>
  <c r="E8" i="2"/>
  <c r="F8" i="2"/>
  <c r="F18" i="2" s="1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E31" i="2" s="1"/>
  <c r="F21" i="2"/>
  <c r="I448" i="1"/>
  <c r="J22" i="1" s="1"/>
  <c r="C22" i="2"/>
  <c r="D22" i="2"/>
  <c r="D31" i="2" s="1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F78" i="2" s="1"/>
  <c r="F81" i="2" s="1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E103" i="2" s="1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E111" i="2"/>
  <c r="C113" i="2"/>
  <c r="E113" i="2"/>
  <c r="C114" i="2"/>
  <c r="D115" i="2"/>
  <c r="F115" i="2"/>
  <c r="G115" i="2"/>
  <c r="C119" i="2"/>
  <c r="E119" i="2"/>
  <c r="E120" i="2"/>
  <c r="C121" i="2"/>
  <c r="C123" i="2"/>
  <c r="E123" i="2"/>
  <c r="E124" i="2"/>
  <c r="C125" i="2"/>
  <c r="F128" i="2"/>
  <c r="G128" i="2"/>
  <c r="D134" i="2"/>
  <c r="D144" i="2" s="1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G157" i="2" s="1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G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I19" i="1"/>
  <c r="G620" i="1" s="1"/>
  <c r="F32" i="1"/>
  <c r="F52" i="1" s="1"/>
  <c r="H617" i="1" s="1"/>
  <c r="G32" i="1"/>
  <c r="H32" i="1"/>
  <c r="I32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G192" i="1" s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L256" i="1" s="1"/>
  <c r="H256" i="1"/>
  <c r="I256" i="1"/>
  <c r="J256" i="1"/>
  <c r="K256" i="1"/>
  <c r="F290" i="1"/>
  <c r="G290" i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F362" i="1"/>
  <c r="G362" i="1"/>
  <c r="H362" i="1"/>
  <c r="I362" i="1"/>
  <c r="G634" i="1" s="1"/>
  <c r="J634" i="1" s="1"/>
  <c r="J362" i="1"/>
  <c r="K362" i="1"/>
  <c r="I368" i="1"/>
  <c r="F369" i="1"/>
  <c r="G369" i="1"/>
  <c r="H369" i="1"/>
  <c r="I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H644" i="1" s="1"/>
  <c r="I408" i="1"/>
  <c r="L413" i="1"/>
  <c r="L414" i="1"/>
  <c r="L415" i="1"/>
  <c r="L419" i="1" s="1"/>
  <c r="L416" i="1"/>
  <c r="L417" i="1"/>
  <c r="L418" i="1"/>
  <c r="F419" i="1"/>
  <c r="G419" i="1"/>
  <c r="H419" i="1"/>
  <c r="I419" i="1"/>
  <c r="J419" i="1"/>
  <c r="L421" i="1"/>
  <c r="L422" i="1"/>
  <c r="L423" i="1"/>
  <c r="L427" i="1" s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I446" i="1"/>
  <c r="G642" i="1" s="1"/>
  <c r="F452" i="1"/>
  <c r="G452" i="1"/>
  <c r="H452" i="1"/>
  <c r="I452" i="1"/>
  <c r="F460" i="1"/>
  <c r="G460" i="1"/>
  <c r="H460" i="1"/>
  <c r="I460" i="1"/>
  <c r="F461" i="1"/>
  <c r="G461" i="1"/>
  <c r="H461" i="1"/>
  <c r="I461" i="1"/>
  <c r="H642" i="1" s="1"/>
  <c r="F470" i="1"/>
  <c r="G470" i="1"/>
  <c r="H470" i="1"/>
  <c r="I470" i="1"/>
  <c r="I476" i="1" s="1"/>
  <c r="H625" i="1" s="1"/>
  <c r="J470" i="1"/>
  <c r="J476" i="1" s="1"/>
  <c r="H626" i="1" s="1"/>
  <c r="F474" i="1"/>
  <c r="G474" i="1"/>
  <c r="G476" i="1" s="1"/>
  <c r="H623" i="1" s="1"/>
  <c r="J623" i="1" s="1"/>
  <c r="H474" i="1"/>
  <c r="H476" i="1" s="1"/>
  <c r="H624" i="1" s="1"/>
  <c r="J624" i="1" s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I545" i="1" s="1"/>
  <c r="J524" i="1"/>
  <c r="J545" i="1" s="1"/>
  <c r="K524" i="1"/>
  <c r="F529" i="1"/>
  <c r="G529" i="1"/>
  <c r="G545" i="1" s="1"/>
  <c r="H529" i="1"/>
  <c r="I529" i="1"/>
  <c r="J529" i="1"/>
  <c r="K529" i="1"/>
  <c r="K545" i="1" s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60" i="1" s="1"/>
  <c r="L558" i="1"/>
  <c r="L559" i="1"/>
  <c r="F560" i="1"/>
  <c r="G560" i="1"/>
  <c r="H560" i="1"/>
  <c r="I560" i="1"/>
  <c r="J560" i="1"/>
  <c r="K560" i="1"/>
  <c r="K571" i="1" s="1"/>
  <c r="L562" i="1"/>
  <c r="L563" i="1"/>
  <c r="L564" i="1"/>
  <c r="F565" i="1"/>
  <c r="F571" i="1" s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8" i="1"/>
  <c r="G619" i="1"/>
  <c r="G622" i="1"/>
  <c r="G623" i="1"/>
  <c r="G624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G639" i="1"/>
  <c r="J639" i="1" s="1"/>
  <c r="H639" i="1"/>
  <c r="H640" i="1"/>
  <c r="G641" i="1"/>
  <c r="J641" i="1" s="1"/>
  <c r="H641" i="1"/>
  <c r="G643" i="1"/>
  <c r="J643" i="1" s="1"/>
  <c r="H643" i="1"/>
  <c r="G644" i="1"/>
  <c r="G645" i="1"/>
  <c r="J645" i="1" s="1"/>
  <c r="H645" i="1"/>
  <c r="G650" i="1"/>
  <c r="G651" i="1"/>
  <c r="J651" i="1" s="1"/>
  <c r="G652" i="1"/>
  <c r="H652" i="1"/>
  <c r="G653" i="1"/>
  <c r="H653" i="1"/>
  <c r="G654" i="1"/>
  <c r="H654" i="1"/>
  <c r="H655" i="1"/>
  <c r="F192" i="1"/>
  <c r="L328" i="1"/>
  <c r="A31" i="12"/>
  <c r="D62" i="2"/>
  <c r="D63" i="2" s="1"/>
  <c r="D18" i="2"/>
  <c r="D50" i="2"/>
  <c r="G156" i="2"/>
  <c r="D91" i="2"/>
  <c r="G62" i="2"/>
  <c r="D19" i="13"/>
  <c r="C19" i="13" s="1"/>
  <c r="E78" i="2"/>
  <c r="E81" i="2" s="1"/>
  <c r="K605" i="1"/>
  <c r="G648" i="1" s="1"/>
  <c r="J571" i="1"/>
  <c r="D81" i="2"/>
  <c r="I169" i="1"/>
  <c r="F476" i="1"/>
  <c r="H622" i="1" s="1"/>
  <c r="J622" i="1" s="1"/>
  <c r="G338" i="1"/>
  <c r="G352" i="1" s="1"/>
  <c r="F169" i="1"/>
  <c r="J140" i="1"/>
  <c r="G22" i="2"/>
  <c r="H552" i="1"/>
  <c r="H140" i="1"/>
  <c r="H25" i="13"/>
  <c r="C25" i="13" s="1"/>
  <c r="H571" i="1"/>
  <c r="F338" i="1"/>
  <c r="F352" i="1" s="1"/>
  <c r="H192" i="1"/>
  <c r="E16" i="13"/>
  <c r="L570" i="1"/>
  <c r="I571" i="1"/>
  <c r="G36" i="2"/>
  <c r="L565" i="1"/>
  <c r="H33" i="13"/>
  <c r="J644" i="1" l="1"/>
  <c r="K598" i="1"/>
  <c r="G647" i="1" s="1"/>
  <c r="K549" i="1"/>
  <c r="K551" i="1"/>
  <c r="H545" i="1"/>
  <c r="F552" i="1"/>
  <c r="K550" i="1"/>
  <c r="K552" i="1" s="1"/>
  <c r="J640" i="1"/>
  <c r="K257" i="1"/>
  <c r="K271" i="1" s="1"/>
  <c r="I257" i="1"/>
  <c r="F257" i="1"/>
  <c r="F271" i="1" s="1"/>
  <c r="C15" i="10"/>
  <c r="C12" i="10"/>
  <c r="L247" i="1"/>
  <c r="C109" i="2"/>
  <c r="C21" i="10"/>
  <c r="J257" i="1"/>
  <c r="J271" i="1" s="1"/>
  <c r="G257" i="1"/>
  <c r="G271" i="1" s="1"/>
  <c r="C112" i="2"/>
  <c r="C110" i="2"/>
  <c r="L229" i="1"/>
  <c r="G660" i="1" s="1"/>
  <c r="G664" i="1" s="1"/>
  <c r="G667" i="1" s="1"/>
  <c r="E8" i="13"/>
  <c r="C8" i="13" s="1"/>
  <c r="C17" i="10"/>
  <c r="L211" i="1"/>
  <c r="H257" i="1"/>
  <c r="H271" i="1" s="1"/>
  <c r="D5" i="13"/>
  <c r="C5" i="13" s="1"/>
  <c r="C91" i="2"/>
  <c r="C78" i="2"/>
  <c r="C70" i="2"/>
  <c r="J617" i="1"/>
  <c r="C18" i="2"/>
  <c r="E128" i="2"/>
  <c r="E115" i="2"/>
  <c r="H660" i="1"/>
  <c r="H664" i="1" s="1"/>
  <c r="H672" i="1" s="1"/>
  <c r="C6" i="10" s="1"/>
  <c r="C16" i="13"/>
  <c r="F22" i="13"/>
  <c r="C22" i="13" s="1"/>
  <c r="G552" i="1"/>
  <c r="H112" i="1"/>
  <c r="H193" i="1" s="1"/>
  <c r="G629" i="1" s="1"/>
  <c r="J629" i="1" s="1"/>
  <c r="D29" i="13"/>
  <c r="C29" i="13" s="1"/>
  <c r="L290" i="1"/>
  <c r="I271" i="1"/>
  <c r="L539" i="1"/>
  <c r="K503" i="1"/>
  <c r="L382" i="1"/>
  <c r="G636" i="1" s="1"/>
  <c r="J636" i="1" s="1"/>
  <c r="F661" i="1"/>
  <c r="I661" i="1" s="1"/>
  <c r="C10" i="10"/>
  <c r="E13" i="13"/>
  <c r="C13" i="13" s="1"/>
  <c r="D6" i="13"/>
  <c r="C6" i="13" s="1"/>
  <c r="D15" i="13"/>
  <c r="C15" i="13" s="1"/>
  <c r="G649" i="1"/>
  <c r="J649" i="1" s="1"/>
  <c r="L544" i="1"/>
  <c r="L524" i="1"/>
  <c r="J338" i="1"/>
  <c r="J352" i="1" s="1"/>
  <c r="C124" i="2"/>
  <c r="C122" i="2"/>
  <c r="C120" i="2"/>
  <c r="C118" i="2"/>
  <c r="C111" i="2"/>
  <c r="C56" i="2"/>
  <c r="F662" i="1"/>
  <c r="I662" i="1" s="1"/>
  <c r="C13" i="10"/>
  <c r="D145" i="2"/>
  <c r="C81" i="2"/>
  <c r="K352" i="1"/>
  <c r="C62" i="2"/>
  <c r="C29" i="10"/>
  <c r="L351" i="1"/>
  <c r="H647" i="1"/>
  <c r="J647" i="1" s="1"/>
  <c r="G625" i="1"/>
  <c r="J625" i="1" s="1"/>
  <c r="L614" i="1"/>
  <c r="L529" i="1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E145" i="2" s="1"/>
  <c r="F50" i="2"/>
  <c r="F51" i="2" s="1"/>
  <c r="L338" i="1"/>
  <c r="L352" i="1" s="1"/>
  <c r="G633" i="1" s="1"/>
  <c r="J633" i="1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G169" i="1"/>
  <c r="C39" i="10" s="1"/>
  <c r="G140" i="1"/>
  <c r="F140" i="1"/>
  <c r="F193" i="1" s="1"/>
  <c r="G627" i="1" s="1"/>
  <c r="J627" i="1" s="1"/>
  <c r="G63" i="2"/>
  <c r="G104" i="2" s="1"/>
  <c r="J618" i="1"/>
  <c r="G42" i="2"/>
  <c r="G50" i="2" s="1"/>
  <c r="G51" i="2" s="1"/>
  <c r="J51" i="1"/>
  <c r="G16" i="2"/>
  <c r="J19" i="1"/>
  <c r="G621" i="1" s="1"/>
  <c r="F33" i="13"/>
  <c r="D31" i="13"/>
  <c r="C31" i="13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8" i="1"/>
  <c r="J648" i="1" s="1"/>
  <c r="J652" i="1"/>
  <c r="J642" i="1"/>
  <c r="G571" i="1"/>
  <c r="I434" i="1"/>
  <c r="G434" i="1"/>
  <c r="I663" i="1"/>
  <c r="C27" i="10"/>
  <c r="G635" i="1"/>
  <c r="J635" i="1" s="1"/>
  <c r="H667" i="1" l="1"/>
  <c r="C115" i="2"/>
  <c r="L257" i="1"/>
  <c r="L271" i="1" s="1"/>
  <c r="G632" i="1" s="1"/>
  <c r="J632" i="1" s="1"/>
  <c r="C28" i="10"/>
  <c r="D22" i="10" s="1"/>
  <c r="F660" i="1"/>
  <c r="I660" i="1" s="1"/>
  <c r="I664" i="1" s="1"/>
  <c r="I672" i="1" s="1"/>
  <c r="C7" i="10" s="1"/>
  <c r="C63" i="2"/>
  <c r="C104" i="2" s="1"/>
  <c r="G672" i="1"/>
  <c r="C5" i="10" s="1"/>
  <c r="C36" i="10"/>
  <c r="C128" i="2"/>
  <c r="E33" i="13"/>
  <c r="D35" i="13" s="1"/>
  <c r="L408" i="1"/>
  <c r="L545" i="1"/>
  <c r="F664" i="1"/>
  <c r="C51" i="2"/>
  <c r="G631" i="1"/>
  <c r="J631" i="1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D17" i="10" l="1"/>
  <c r="C145" i="2"/>
  <c r="D10" i="10"/>
  <c r="D12" i="10"/>
  <c r="D20" i="10"/>
  <c r="D16" i="10"/>
  <c r="D15" i="10"/>
  <c r="D23" i="10"/>
  <c r="D18" i="10"/>
  <c r="C30" i="10"/>
  <c r="D19" i="10"/>
  <c r="D27" i="10"/>
  <c r="D26" i="10"/>
  <c r="D25" i="10"/>
  <c r="D24" i="10"/>
  <c r="D13" i="10"/>
  <c r="D11" i="10"/>
  <c r="D21" i="10"/>
  <c r="G637" i="1"/>
  <c r="J637" i="1" s="1"/>
  <c r="H646" i="1"/>
  <c r="J646" i="1" s="1"/>
  <c r="F672" i="1"/>
  <c r="C4" i="10" s="1"/>
  <c r="F667" i="1"/>
  <c r="I667" i="1"/>
  <c r="C41" i="10"/>
  <c r="D38" i="10" s="1"/>
  <c r="D28" i="10" l="1"/>
  <c r="H656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<sst xmlns="http://schemas.openxmlformats.org/spreadsheetml/2006/main" count="3957" uniqueCount="913">
  <si>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</si>
  <si>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</si>
  <si>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</si>
  <si>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</si>
  <si>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</si>
  <si>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</si>
  <si>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</si>
  <si>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</si>
  <si>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</si>
  <si>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</si>
  <si>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</si>
  <si>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</si>
  <si>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</si>
  <si>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</si>
  <si>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</si>
  <si>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</si>
  <si>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</si>
  <si>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</si>
  <si>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</si>
  <si>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</si>
  <si>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</si>
  <si>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</si>
  <si>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</si>
  <si>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</si>
  <si>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</si>
  <si>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</si>
  <si>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</si>
  <si>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</si>
  <si>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</si>
  <si>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</si>
  <si>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</si>
  <si>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</si>
  <si>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</si>
  <si>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</si>
  <si>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</si>
  <si>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</si>
  <si>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</si>
  <si>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</si>
  <si>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</si>
  <si>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</si>
  <si>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</si>
  <si>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</si>
  <si>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</si>
  <si>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</si>
  <si>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</si>
  <si>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</si>
  <si>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</si>
  <si>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</si>
  <si>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</si>
  <si>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</si>
  <si>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</si>
  <si>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</si>
  <si>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</si>
  <si>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</si>
  <si>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</si>
  <si>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</si>
  <si>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</si>
  <si>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</si>
  <si>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</si>
  <si>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</si>
  <si>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</si>
  <si>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</si>
  <si>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</si>
  <si>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</si>
  <si>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</si>
  <si>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</si>
  <si>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</si>
  <si>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</si>
  <si>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</si>
  <si>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</si>
  <si>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</si>
  <si>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</si>
  <si>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</si>
  <si>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</si>
  <si>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</si>
  <si>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</si>
  <si>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</si>
  <si>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</si>
  <si>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</si>
  <si>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</si>
  <si>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</si>
  <si>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</si>
  <si>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</si>
  <si>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</si>
  <si>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</si>
  <si>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</si>
  <si>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</si>
  <si>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</si>
  <si>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</si>
  <si>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</si>
  <si>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</si>
  <si>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</si>
  <si>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</si>
  <si>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</si>
  <si>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</si>
  <si>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</si>
  <si>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</si>
  <si>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</si>
  <si>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</si>
  <si>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</si>
  <si>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</si>
  <si>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</si>
  <si>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</si>
  <si>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</si>
  <si>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</si>
  <si>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</si>
  <si>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</si>
  <si>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</si>
  <si>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</si>
  <si>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</si>
  <si>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</si>
  <si>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</si>
  <si>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</si>
  <si>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</si>
  <si>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</si>
  <si>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</si>
  <si>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</si>
  <si>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</si>
  <si>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</si>
  <si>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</si>
  <si>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</si>
  <si>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</si>
  <si>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</si>
  <si>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</si>
  <si>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</si>
  <si>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</si>
  <si>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</si>
  <si>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</si>
  <si>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</si>
  <si>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</si>
  <si>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</si>
  <si>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</si>
  <si>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</si>
  <si>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</si>
  <si>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</si>
  <si>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</si>
  <si>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</si>
  <si>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</si>
  <si>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</si>
  <si>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</si>
  <si>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</si>
  <si>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</si>
  <si>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</si>
  <si>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</si>
  <si>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</si>
  <si>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</si>
  <si>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</si>
  <si>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</si>
  <si>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</si>
  <si>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</si>
  <si>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</si>
  <si>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</si>
  <si>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</si>
  <si>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</si>
  <si>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</si>
  <si>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</si>
  <si>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</si>
  <si>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</si>
  <si>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</si>
  <si>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</si>
  <si>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</si>
  <si>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</si>
  <si>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</si>
  <si>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</si>
  <si>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</si>
  <si>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</si>
  <si>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</si>
  <si>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</si>
  <si>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</si>
  <si>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</si>
  <si>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</si>
  <si>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</si>
  <si>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</si>
  <si>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</si>
  <si>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</si>
  <si>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</si>
  <si>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</si>
  <si>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</si>
  <si>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</si>
  <si>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</si>
  <si>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</si>
  <si>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</si>
  <si>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</si>
  <si>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</si>
  <si>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</si>
  <si>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</si>
  <si>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</si>
  <si>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</si>
  <si>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</si>
  <si>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</si>
  <si>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</si>
  <si>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</si>
  <si>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</si>
  <si>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</si>
  <si>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</si>
  <si>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</si>
  <si>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</si>
  <si>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</si>
  <si>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</si>
  <si>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</si>
  <si>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</si>
  <si>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</si>
  <si>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</si>
  <si>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</si>
  <si>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</si>
  <si>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</si>
  <si>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</si>
  <si>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</si>
  <si>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</si>
  <si>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</si>
  <si>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</si>
  <si>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</si>
  <si>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</si>
  <si>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</si>
  <si>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</si>
  <si>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</si>
  <si>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</si>
  <si>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</si>
  <si>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</si>
  <si>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</si>
  <si>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</si>
  <si>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</si>
  <si>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</si>
  <si>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</si>
  <si>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</si>
  <si>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</si>
  <si>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</si>
  <si>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</si>
  <si>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</si>
  <si>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</si>
  <si>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</si>
  <si>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</si>
  <si>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</si>
  <si>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</si>
  <si>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</si>
  <si>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</si>
  <si>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</si>
  <si>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</si>
  <si>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</si>
  <si>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</si>
  <si>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</si>
  <si>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</si>
  <si>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</si>
  <si>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</si>
  <si>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</si>
  <si>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</si>
  <si>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</si>
  <si>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</si>
  <si>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</si>
  <si>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</si>
  <si>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</si>
  <si>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</si>
  <si>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</si>
  <si>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</si>
  <si>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</si>
  <si>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</si>
  <si>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</si>
  <si>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</si>
  <si>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</si>
  <si>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</si>
  <si>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</si>
  <si>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</si>
  <si>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</si>
  <si>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</si>
  <si>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</si>
  <si>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</si>
  <si>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</si>
  <si>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</si>
  <si>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</si>
  <si>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</si>
  <si>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</si>
  <si>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</si>
  <si>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</si>
  <si>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</si>
  <si>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</si>
  <si>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</si>
  <si>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</si>
  <si>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</si>
  <si>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</si>
  <si>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</si>
  <si>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</si>
  <si>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</si>
  <si>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</si>
  <si>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</si>
  <si>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</si>
  <si>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</si>
  <si>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</si>
  <si>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</si>
  <si>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</si>
  <si>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</si>
  <si>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</si>
  <si>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</si>
  <si>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</si>
  <si>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</si>
  <si>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</si>
  <si>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</si>
  <si>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</si>
  <si>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</si>
  <si>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</si>
  <si>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</si>
  <si>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</si>
  <si>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</si>
  <si>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</si>
  <si>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</si>
  <si>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</si>
  <si>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</si>
  <si>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</si>
  <si>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</si>
  <si>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</si>
  <si>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</si>
  <si>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</si>
  <si>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</si>
  <si>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</si>
  <si>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</si>
  <si>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</si>
  <si>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</si>
  <si>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</si>
  <si>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</si>
  <si>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</si>
  <si>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</si>
  <si>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</si>
  <si>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</si>
  <si>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</si>
  <si>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</si>
  <si>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</si>
  <si>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</si>
  <si>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</si>
  <si>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</si>
  <si>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</si>
  <si>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</si>
  <si>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</si>
  <si>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</si>
  <si>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</si>
  <si>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</si>
  <si>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</si>
  <si>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</si>
  <si>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</si>
  <si>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</si>
  <si>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</si>
  <si>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</si>
  <si>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</si>
  <si>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</si>
  <si>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</si>
  <si>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</si>
  <si>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</si>
  <si>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</si>
  <si>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</si>
  <si>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</si>
  <si>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</si>
  <si>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</si>
  <si>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</si>
  <si>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</si>
  <si>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</si>
  <si>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</si>
  <si>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</si>
  <si>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</si>
  <si>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</si>
  <si>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</si>
  <si>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</si>
  <si>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</si>
  <si>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</si>
  <si>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</si>
  <si>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</si>
  <si>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</si>
  <si>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</si>
  <si>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</si>
  <si>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</si>
  <si>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</si>
  <si>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</si>
  <si>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</si>
  <si>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</si>
  <si>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</si>
  <si>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</si>
  <si>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</si>
  <si>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</si>
  <si>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</si>
  <si>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</si>
  <si>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</si>
  <si>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</si>
  <si>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</si>
  <si>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</si>
  <si>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</si>
  <si>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</si>
  <si>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</si>
  <si>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</si>
  <si>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</si>
  <si>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</si>
  <si>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</si>
  <si>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</si>
  <si>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</si>
  <si>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</si>
  <si>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</si>
  <si>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</si>
  <si>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</si>
  <si>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</si>
  <si>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</si>
  <si>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</si>
  <si>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</si>
  <si>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</si>
  <si>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</si>
  <si>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</si>
  <si>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</si>
  <si>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</si>
  <si>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</si>
  <si>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</si>
  <si>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</si>
  <si>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</si>
  <si>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</si>
  <si>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</si>
  <si>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</si>
  <si>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</si>
  <si>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</si>
  <si>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</si>
  <si>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</si>
  <si>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</si>
  <si>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</si>
  <si>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</si>
  <si>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</si>
  <si>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</si>
  <si>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</si>
  <si>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</si>
  <si>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</si>
  <si>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</si>
  <si>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</si>
  <si>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</si>
  <si>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</si>
  <si>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</si>
  <si>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</si>
  <si>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</si>
  <si>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</si>
  <si>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</si>
  <si>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</si>
  <si>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</si>
  <si>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</si>
  <si>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</si>
  <si>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</si>
  <si>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</si>
  <si>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</si>
  <si>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</si>
  <si>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</si>
  <si>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</si>
  <si>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</si>
  <si>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</si>
  <si>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</si>
  <si>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</si>
  <si>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</si>
  <si>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</si>
  <si>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</si>
  <si>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</si>
  <si>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</si>
  <si>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</si>
  <si>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</si>
  <si>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</si>
  <si>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</si>
  <si>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</si>
  <si>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</si>
  <si>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</si>
  <si>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</si>
  <si>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</si>
  <si>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</si>
  <si>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</si>
  <si>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</si>
  <si>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</si>
  <si>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</si>
  <si>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</si>
  <si>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</si>
  <si>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</si>
  <si>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</si>
  <si>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</si>
  <si>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</si>
  <si>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</si>
  <si>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</si>
  <si>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</si>
  <si>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</si>
  <si>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</si>
  <si>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</si>
  <si>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</si>
  <si>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</si>
  <si>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</si>
  <si>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</si>
  <si>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</si>
  <si>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</si>
  <si>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</si>
  <si>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</si>
  <si>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</si>
  <si>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</si>
  <si>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</si>
  <si>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</si>
  <si>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</si>
  <si>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</si>
  <si>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</si>
  <si>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</si>
  <si>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</si>
  <si>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</si>
  <si>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</si>
  <si>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</si>
  <si>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</si>
  <si>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</si>
  <si>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</si>
  <si>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</si>
  <si>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</si>
  <si>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</si>
  <si>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</si>
  <si>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</si>
  <si>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</si>
  <si>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</si>
  <si>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</si>
  <si>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</si>
  <si>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</si>
  <si>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</si>
  <si>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</si>
  <si>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</si>
  <si>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</si>
  <si>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</si>
  <si>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</si>
  <si>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</si>
  <si>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</si>
  <si>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</si>
  <si>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</si>
  <si>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</si>
  <si>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</si>
  <si>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</si>
  <si>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</si>
  <si>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</si>
  <si>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</si>
  <si>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</si>
  <si>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</si>
  <si>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</si>
  <si>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</si>
  <si>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</si>
  <si>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</si>
  <si>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</si>
  <si>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</si>
  <si>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</si>
  <si>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</si>
  <si>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</si>
  <si>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</si>
  <si>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</si>
  <si>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</si>
  <si>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</si>
  <si>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</si>
  <si>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</si>
  <si>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</si>
  <si>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</si>
  <si>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</si>
  <si>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</si>
  <si>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</si>
  <si>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</si>
  <si>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</si>
  <si>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</si>
  <si>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</si>
  <si>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</si>
  <si>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</si>
  <si>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</si>
  <si>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</si>
  <si>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</si>
  <si>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</si>
  <si>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</si>
  <si>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</si>
  <si>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</si>
  <si>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</si>
  <si>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</si>
  <si>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</si>
  <si>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</si>
  <si>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</si>
  <si>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</si>
  <si>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</si>
  <si>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</si>
  <si>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</si>
  <si>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</si>
  <si>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</si>
  <si>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</si>
  <si>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</si>
  <si>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</si>
  <si>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</si>
  <si>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</si>
  <si>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</si>
  <si>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</si>
  <si>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</si>
  <si>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</si>
  <si>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</si>
  <si>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</si>
  <si>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</si>
  <si>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</si>
  <si>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</si>
  <si>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</si>
  <si>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</si>
  <si>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</si>
  <si>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</si>
  <si>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</si>
  <si>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</si>
  <si>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</si>
  <si>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</si>
  <si>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</si>
  <si>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</si>
  <si>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</si>
  <si>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</si>
  <si>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</si>
  <si>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</si>
  <si>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</si>
  <si>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</si>
  <si>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</si>
  <si>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</si>
  <si>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</si>
  <si>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</si>
  <si>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</si>
  <si>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</si>
  <si>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</si>
  <si>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</si>
  <si>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</si>
  <si>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</si>
  <si>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</si>
  <si>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</si>
  <si>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</si>
  <si>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</si>
  <si>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</si>
  <si>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</si>
  <si>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</si>
  <si>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</si>
  <si>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</si>
  <si>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</si>
  <si>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</si>
  <si>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</si>
  <si>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</si>
  <si>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</si>
  <si>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</si>
  <si>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</si>
  <si>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</si>
  <si>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</si>
  <si>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</si>
  <si>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</si>
  <si>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</si>
  <si>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</si>
  <si>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</si>
  <si>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</si>
  <si>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</si>
  <si>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</si>
  <si>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</si>
  <si>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</si>
  <si>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</si>
  <si>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</si>
  <si>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</si>
  <si>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</si>
  <si>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</si>
  <si>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</si>
  <si>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</si>
  <si>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</si>
  <si>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</si>
  <si>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</si>
  <si>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</si>
  <si>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</si>
  <si>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</si>
  <si>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</si>
  <si>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</si>
  <si>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</si>
  <si>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</si>
  <si>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</si>
  <si>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</si>
  <si>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</si>
  <si>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</si>
  <si>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</si>
  <si>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</si>
  <si>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</si>
  <si>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</si>
  <si>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</si>
  <si>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</si>
  <si>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</si>
  <si>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</si>
  <si>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</si>
  <si>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</si>
  <si>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</si>
  <si>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</si>
  <si>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</si>
  <si>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</si>
  <si>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</si>
  <si>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</si>
  <si>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</si>
  <si>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</si>
  <si>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</si>
  <si>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</si>
  <si>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</si>
  <si>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</si>
  <si>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</si>
  <si>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</si>
  <si>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</si>
  <si>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</si>
  <si>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</si>
  <si>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</si>
  <si>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</si>
  <si>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</si>
  <si>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</si>
  <si>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</si>
  <si>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</si>
  <si>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</si>
  <si>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</si>
  <si>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</si>
  <si>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</si>
  <si>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</si>
  <si>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</si>
  <si>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</si>
  <si>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</si>
  <si>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</si>
  <si>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</si>
  <si>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</si>
  <si>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</si>
  <si>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</si>
  <si>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</si>
  <si>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</si>
  <si>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</si>
  <si>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</si>
  <si>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</si>
  <si>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</si>
  <si>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</si>
  <si>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</si>
  <si>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</si>
  <si>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</si>
  <si>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</si>
  <si>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</si>
  <si>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</si>
  <si>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</si>
  <si>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</si>
  <si>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</si>
  <si>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</si>
  <si>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</si>
  <si>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</si>
  <si>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</si>
  <si>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</si>
  <si>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</si>
  <si>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</si>
  <si>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</si>
  <si>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</si>
  <si>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</si>
  <si>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</si>
  <si>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</si>
  <si>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</si>
  <si>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</si>
  <si>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</si>
  <si>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</si>
  <si>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</si>
  <si>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</si>
  <si>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</si>
  <si>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</si>
  <si>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</si>
  <si>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</si>
  <si>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</si>
  <si>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</si>
  <si>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</si>
  <si>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</si>
  <si>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</si>
  <si>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</si>
  <si>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</si>
  <si>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</si>
  <si>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</si>
  <si>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</si>
  <si>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</si>
  <si>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</si>
  <si>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</si>
  <si>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</si>
  <si>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</si>
  <si>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</si>
  <si>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</si>
  <si>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</si>
  <si>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</si>
  <si>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</si>
  <si>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</si>
  <si>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</si>
  <si>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</si>
  <si>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</si>
  <si>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</si>
  <si>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</si>
  <si>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</si>
  <si>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</si>
  <si>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</si>
  <si>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</si>
  <si>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</si>
  <si>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</si>
  <si>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</si>
  <si>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</si>
  <si>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</si>
  <si>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</si>
  <si>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</si>
  <si>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</si>
  <si>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</si>
  <si>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</si>
  <si>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</si>
  <si>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</si>
  <si>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</si>
  <si>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</si>
  <si>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</si>
  <si>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</si>
  <si>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</si>
  <si>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</si>
  <si>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</si>
  <si>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</si>
  <si>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</si>
  <si>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</si>
  <si>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</si>
  <si>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</si>
  <si>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</si>
  <si>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</si>
  <si>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</si>
  <si>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</si>
  <si>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</si>
  <si>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</si>
  <si>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</si>
  <si>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</si>
  <si>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</si>
  <si>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</si>
  <si>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</si>
  <si>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</si>
  <si>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</si>
  <si>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</si>
  <si>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</si>
  <si>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</si>
  <si>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</si>
  <si>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</si>
  <si>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</si>
  <si>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</si>
  <si>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</si>
  <si>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</si>
  <si>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</si>
  <si>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</si>
  <si>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</si>
  <si>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</si>
  <si>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</si>
  <si>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</si>
  <si>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</si>
  <si>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</si>
  <si>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</si>
  <si>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</si>
  <si>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</si>
  <si>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</si>
  <si>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</si>
  <si>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</si>
  <si>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</si>
  <si>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</si>
  <si>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</si>
  <si>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</si>
  <si>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</si>
  <si>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</si>
  <si>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</si>
  <si>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</si>
  <si>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</si>
  <si>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</si>
  <si>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</si>
  <si>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</si>
  <si>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</si>
  <si>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</si>
  <si>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</si>
  <si>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</si>
  <si>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</si>
  <si>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</si>
  <si>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</si>
  <si>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</si>
  <si>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</si>
  <si>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</si>
  <si>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</si>
  <si>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</si>
  <si>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</si>
  <si>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</si>
  <si>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</si>
  <si>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</si>
  <si>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</si>
  <si>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</si>
  <si>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</si>
  <si>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</si>
  <si>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</si>
  <si>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</si>
  <si>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</si>
  <si>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</si>
  <si>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</si>
  <si>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</si>
  <si>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</si>
  <si>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</si>
  <si>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</si>
  <si>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</si>
  <si>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</si>
  <si>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</si>
  <si>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</si>
  <si>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</si>
  <si>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</si>
  <si>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</si>
  <si>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</si>
  <si>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</si>
  <si>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</si>
  <si>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</si>
  <si>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</si>
  <si>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</si>
  <si>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</si>
  <si>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</si>
  <si>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</si>
  <si>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</si>
  <si>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</si>
  <si>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</si>
  <si>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</si>
  <si>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</si>
  <si>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</si>
  <si>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</si>
  <si>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</si>
  <si>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</si>
  <si>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</si>
  <si>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</si>
  <si>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</si>
  <si>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</si>
  <si>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</si>
  <si>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</si>
  <si>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</si>
  <si>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</si>
  <si>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</si>
  <si>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</si>
  <si>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</si>
  <si>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</si>
  <si>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BENTON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</si>
</sst>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110" zoomScaleNormal="110" workbookViewId="0">
      <pane xSplit="5" ySplit="3" topLeftCell="F642" activePane="bottomRight" state="frozen"/>
      <selection pane="topRight" activeCell="F1" sqref="F1"/>
      <selection pane="bottomLeft" activeCell="A4" sqref="A4"/>
      <selection pane="bottomRight" activeCell="H670" sqref="H670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912</v>
      </c>
      <c r="B2" s="21">
        <v>47</v>
      </c>
      <c r="C2" s="21">
        <v>47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v>206771</v>
      </c>
      <c r="G9" s="18"/>
      <c r="H9" s="18"/>
      <c r="I9" s="18"/>
      <c r="J9" s="67">
        <f>SUM(I439)</f>
        <v>0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/>
      <c r="G10" s="18"/>
      <c r="H10" s="18"/>
      <c r="I10" s="18"/>
      <c r="J10" s="67">
        <f>SUM(I440)</f>
        <v>38118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>
        <v>7198</v>
      </c>
      <c r="G13" s="18"/>
      <c r="H13" s="18"/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/>
      <c r="G16" s="18"/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213969</v>
      </c>
      <c r="G19" s="41">
        <f>SUM(G9:G18)</f>
        <v>0</v>
      </c>
      <c r="H19" s="41">
        <f>SUM(H9:H18)</f>
        <v>0</v>
      </c>
      <c r="I19" s="41">
        <f>SUM(I9:I18)</f>
        <v>0</v>
      </c>
      <c r="J19" s="41">
        <f>SUM(J9:J18)</f>
        <v>38118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>
        <v>4589</v>
      </c>
      <c r="G24" s="18"/>
      <c r="H24" s="18"/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/>
      <c r="G25" s="145"/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/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/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/>
      <c r="G28" s="18"/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/>
      <c r="G29" s="18"/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/>
      <c r="G30" s="18"/>
      <c r="H30" s="18"/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4589</v>
      </c>
      <c r="G32" s="41">
        <f>SUM(G22:G31)</f>
        <v>0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/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>
        <v>50000</v>
      </c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>
        <v>11118</v>
      </c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/>
      <c r="H48" s="18"/>
      <c r="I48" s="18"/>
      <c r="J48" s="13">
        <f>SUM(I459)</f>
        <v>38118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f>40339+(636307-528384)</f>
        <v>148262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209380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38118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213969</v>
      </c>
      <c r="G52" s="41">
        <f>G51+G32</f>
        <v>0</v>
      </c>
      <c r="H52" s="41">
        <f>H51+H32</f>
        <v>0</v>
      </c>
      <c r="I52" s="41">
        <f>I51+I32</f>
        <v>0</v>
      </c>
      <c r="J52" s="41">
        <f>J51+J32</f>
        <v>38118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387648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387648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/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18"/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/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/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0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/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/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0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24</v>
      </c>
      <c r="G96" s="18"/>
      <c r="H96" s="18"/>
      <c r="I96" s="18"/>
      <c r="J96" s="18">
        <v>38</v>
      </c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/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/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/>
      <c r="I102" s="18"/>
      <c r="J102" s="18">
        <v>20</v>
      </c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>
        <f>216-1</f>
        <v>215</v>
      </c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/>
      <c r="G110" s="18"/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239</v>
      </c>
      <c r="G111" s="41">
        <f>SUM(G96:G110)</f>
        <v>0</v>
      </c>
      <c r="H111" s="41">
        <f>SUM(H96:H110)</f>
        <v>0</v>
      </c>
      <c r="I111" s="41">
        <f>SUM(I96:I110)</f>
        <v>0</v>
      </c>
      <c r="J111" s="41">
        <f>SUM(J96:J110)</f>
        <v>58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387887</v>
      </c>
      <c r="G112" s="41">
        <f>G60+G111</f>
        <v>0</v>
      </c>
      <c r="H112" s="41">
        <f>H60+H79+H94+H111</f>
        <v>0</v>
      </c>
      <c r="I112" s="41">
        <f>I60+I111</f>
        <v>0</v>
      </c>
      <c r="J112" s="41">
        <f>J60+J111</f>
        <v>58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>
        <v>136551</v>
      </c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57098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>
        <f>1348</f>
        <v>1348</v>
      </c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194997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/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/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>
        <v>8925</v>
      </c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>
        <v>1110</v>
      </c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/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18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10035</v>
      </c>
      <c r="G136" s="41">
        <f>SUM(G123:G135)</f>
        <v>0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205032</v>
      </c>
      <c r="G140" s="41">
        <f>G121+SUM(G136:G137)</f>
        <v>0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/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/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/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/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/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/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32213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/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32213</v>
      </c>
      <c r="G162" s="41">
        <f>SUM(G150:G161)</f>
        <v>0</v>
      </c>
      <c r="H162" s="41">
        <f>SUM(H150:H161)</f>
        <v>0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>
        <v>11175</v>
      </c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43388</v>
      </c>
      <c r="G169" s="41">
        <f>G147+G162+SUM(G163:G168)</f>
        <v>0</v>
      </c>
      <c r="H169" s="41">
        <f>H147+H162+SUM(H163:H168)</f>
        <v>0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/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0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/>
      <c r="H179" s="18"/>
      <c r="I179" s="18"/>
      <c r="J179" s="18"/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/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/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636307</v>
      </c>
      <c r="G193" s="47">
        <f>G112+G140+G169+G192</f>
        <v>0</v>
      </c>
      <c r="H193" s="47">
        <f>H112+H140+H169+H192</f>
        <v>0</v>
      </c>
      <c r="I193" s="47">
        <f>I112+I140+I169+I192</f>
        <v>0</v>
      </c>
      <c r="J193" s="47">
        <f>J112+J140+J192</f>
        <v>58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/>
      <c r="G197" s="18"/>
      <c r="H197" s="18">
        <v>80977</v>
      </c>
      <c r="I197" s="18"/>
      <c r="J197" s="18"/>
      <c r="K197" s="18"/>
      <c r="L197" s="19">
        <f>SUM(F197:K197)</f>
        <v>80977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/>
      <c r="G198" s="18"/>
      <c r="H198" s="18">
        <f>4360+7971</f>
        <v>12331</v>
      </c>
      <c r="I198" s="18"/>
      <c r="J198" s="18"/>
      <c r="K198" s="18"/>
      <c r="L198" s="19">
        <f>SUM(F198:K198)</f>
        <v>12331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/>
      <c r="G200" s="18"/>
      <c r="H200" s="18">
        <v>1742</v>
      </c>
      <c r="I200" s="18"/>
      <c r="J200" s="18"/>
      <c r="K200" s="18"/>
      <c r="L200" s="19">
        <f>SUM(F200:K200)</f>
        <v>1742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/>
      <c r="G202" s="18"/>
      <c r="H202" s="18">
        <v>24743</v>
      </c>
      <c r="I202" s="18"/>
      <c r="J202" s="18"/>
      <c r="K202" s="18"/>
      <c r="L202" s="19">
        <f t="shared" ref="L202:L208" si="0">SUM(F202:K202)</f>
        <v>24743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/>
      <c r="G203" s="18"/>
      <c r="H203" s="18"/>
      <c r="I203" s="18"/>
      <c r="J203" s="18"/>
      <c r="K203" s="18"/>
      <c r="L203" s="19">
        <f t="shared" si="0"/>
        <v>0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259</v>
      </c>
      <c r="G204" s="18">
        <v>136</v>
      </c>
      <c r="H204" s="18">
        <f>6698+940-1</f>
        <v>7637</v>
      </c>
      <c r="I204" s="18">
        <v>5</v>
      </c>
      <c r="J204" s="18">
        <v>179</v>
      </c>
      <c r="K204" s="18">
        <v>249</v>
      </c>
      <c r="L204" s="19">
        <f t="shared" si="0"/>
        <v>8465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/>
      <c r="G207" s="18"/>
      <c r="H207" s="18"/>
      <c r="I207" s="18"/>
      <c r="J207" s="18"/>
      <c r="K207" s="18"/>
      <c r="L207" s="19">
        <f t="shared" si="0"/>
        <v>0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/>
      <c r="G208" s="18"/>
      <c r="H208" s="18">
        <v>14445</v>
      </c>
      <c r="I208" s="18"/>
      <c r="J208" s="18"/>
      <c r="K208" s="18"/>
      <c r="L208" s="19">
        <f t="shared" si="0"/>
        <v>14445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259</v>
      </c>
      <c r="G211" s="41">
        <f t="shared" si="1"/>
        <v>136</v>
      </c>
      <c r="H211" s="41">
        <f t="shared" si="1"/>
        <v>141875</v>
      </c>
      <c r="I211" s="41">
        <f t="shared" si="1"/>
        <v>5</v>
      </c>
      <c r="J211" s="41">
        <f t="shared" si="1"/>
        <v>179</v>
      </c>
      <c r="K211" s="41">
        <f t="shared" si="1"/>
        <v>249</v>
      </c>
      <c r="L211" s="41">
        <f t="shared" si="1"/>
        <v>142703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/>
      <c r="G215" s="18"/>
      <c r="H215" s="18">
        <v>165072</v>
      </c>
      <c r="I215" s="18"/>
      <c r="J215" s="18"/>
      <c r="K215" s="18"/>
      <c r="L215" s="19">
        <f>SUM(F215:K215)</f>
        <v>165072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/>
      <c r="G216" s="18"/>
      <c r="H216" s="18">
        <f>31094+11395</f>
        <v>42489</v>
      </c>
      <c r="I216" s="18"/>
      <c r="J216" s="18"/>
      <c r="K216" s="18"/>
      <c r="L216" s="19">
        <f>SUM(F216:K216)</f>
        <v>42489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/>
      <c r="G218" s="18"/>
      <c r="H218" s="18">
        <v>863</v>
      </c>
      <c r="I218" s="18"/>
      <c r="J218" s="18"/>
      <c r="K218" s="18"/>
      <c r="L218" s="19">
        <f>SUM(F218:K218)</f>
        <v>863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/>
      <c r="G220" s="18"/>
      <c r="H220" s="18">
        <v>8724</v>
      </c>
      <c r="I220" s="18"/>
      <c r="J220" s="18"/>
      <c r="K220" s="18"/>
      <c r="L220" s="19">
        <f t="shared" ref="L220:L226" si="2">SUM(F220:K220)</f>
        <v>8724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>
        <v>343</v>
      </c>
      <c r="G222" s="18">
        <v>198</v>
      </c>
      <c r="H222" s="18">
        <f>10033+1396</f>
        <v>11429</v>
      </c>
      <c r="I222" s="18">
        <v>7</v>
      </c>
      <c r="J222" s="18">
        <v>265</v>
      </c>
      <c r="K222" s="18">
        <v>369</v>
      </c>
      <c r="L222" s="19">
        <f t="shared" si="2"/>
        <v>12611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>
        <v>17805</v>
      </c>
      <c r="I226" s="18"/>
      <c r="J226" s="18"/>
      <c r="K226" s="18"/>
      <c r="L226" s="19">
        <f t="shared" si="2"/>
        <v>17805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343</v>
      </c>
      <c r="G229" s="41">
        <f>SUM(G215:G228)</f>
        <v>198</v>
      </c>
      <c r="H229" s="41">
        <f>SUM(H215:H228)</f>
        <v>246382</v>
      </c>
      <c r="I229" s="41">
        <f>SUM(I215:I228)</f>
        <v>7</v>
      </c>
      <c r="J229" s="41">
        <f>SUM(J215:J228)</f>
        <v>265</v>
      </c>
      <c r="K229" s="41">
        <f t="shared" si="3"/>
        <v>369</v>
      </c>
      <c r="L229" s="41">
        <f t="shared" si="3"/>
        <v>247564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/>
      <c r="G233" s="18"/>
      <c r="H233" s="18">
        <v>64115</v>
      </c>
      <c r="I233" s="18"/>
      <c r="J233" s="18"/>
      <c r="K233" s="18"/>
      <c r="L233" s="19">
        <f>SUM(F233:K233)</f>
        <v>64115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/>
      <c r="G234" s="18"/>
      <c r="H234" s="18">
        <v>46044</v>
      </c>
      <c r="I234" s="18"/>
      <c r="J234" s="18"/>
      <c r="K234" s="18"/>
      <c r="L234" s="19">
        <f>SUM(F234:K234)</f>
        <v>46044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>
        <v>8880</v>
      </c>
      <c r="I235" s="18"/>
      <c r="J235" s="18"/>
      <c r="K235" s="18"/>
      <c r="L235" s="19">
        <f>SUM(F235:K235)</f>
        <v>8880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/>
      <c r="G238" s="18"/>
      <c r="H238" s="18">
        <v>1537</v>
      </c>
      <c r="I238" s="18"/>
      <c r="J238" s="18"/>
      <c r="K238" s="18"/>
      <c r="L238" s="19">
        <f t="shared" ref="L238:L244" si="4">SUM(F238:K238)</f>
        <v>1537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>
        <v>229</v>
      </c>
      <c r="G240" s="18">
        <v>129</v>
      </c>
      <c r="H240" s="18">
        <f>6583+913</f>
        <v>7496</v>
      </c>
      <c r="I240" s="18">
        <v>5</v>
      </c>
      <c r="J240" s="18">
        <v>173</v>
      </c>
      <c r="K240" s="18">
        <f>240+1</f>
        <v>241</v>
      </c>
      <c r="L240" s="19">
        <f t="shared" si="4"/>
        <v>8273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>
        <v>9268</v>
      </c>
      <c r="I244" s="18"/>
      <c r="J244" s="18"/>
      <c r="K244" s="18"/>
      <c r="L244" s="19">
        <f t="shared" si="4"/>
        <v>9268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229</v>
      </c>
      <c r="G247" s="41">
        <f t="shared" si="5"/>
        <v>129</v>
      </c>
      <c r="H247" s="41">
        <f t="shared" si="5"/>
        <v>137340</v>
      </c>
      <c r="I247" s="41">
        <f t="shared" si="5"/>
        <v>5</v>
      </c>
      <c r="J247" s="41">
        <f t="shared" si="5"/>
        <v>173</v>
      </c>
      <c r="K247" s="41">
        <f t="shared" si="5"/>
        <v>241</v>
      </c>
      <c r="L247" s="41">
        <f t="shared" si="5"/>
        <v>138117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831</v>
      </c>
      <c r="G257" s="41">
        <f t="shared" si="8"/>
        <v>463</v>
      </c>
      <c r="H257" s="41">
        <f t="shared" si="8"/>
        <v>525597</v>
      </c>
      <c r="I257" s="41">
        <f t="shared" si="8"/>
        <v>17</v>
      </c>
      <c r="J257" s="41">
        <f t="shared" si="8"/>
        <v>617</v>
      </c>
      <c r="K257" s="41">
        <f t="shared" si="8"/>
        <v>859</v>
      </c>
      <c r="L257" s="41">
        <f t="shared" si="8"/>
        <v>528384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/>
      <c r="L260" s="19">
        <f>SUM(F260:K260)</f>
        <v>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/>
      <c r="L261" s="19">
        <f>SUM(F261:K261)</f>
        <v>0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/>
      <c r="L263" s="19">
        <f>SUM(F263:K263)</f>
        <v>0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/>
      <c r="L266" s="19">
        <f t="shared" si="9"/>
        <v>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/>
      <c r="L268" s="19">
        <f t="shared" si="9"/>
        <v>0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0</v>
      </c>
      <c r="L270" s="41">
        <f t="shared" si="9"/>
        <v>0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831</v>
      </c>
      <c r="G271" s="42">
        <f t="shared" si="11"/>
        <v>463</v>
      </c>
      <c r="H271" s="42">
        <f t="shared" si="11"/>
        <v>525597</v>
      </c>
      <c r="I271" s="42">
        <f t="shared" si="11"/>
        <v>17</v>
      </c>
      <c r="J271" s="42">
        <f t="shared" si="11"/>
        <v>617</v>
      </c>
      <c r="K271" s="42">
        <f t="shared" si="11"/>
        <v>859</v>
      </c>
      <c r="L271" s="42">
        <f t="shared" si="11"/>
        <v>528384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0</v>
      </c>
      <c r="J290" s="42">
        <f t="shared" si="13"/>
        <v>0</v>
      </c>
      <c r="K290" s="42">
        <f t="shared" si="13"/>
        <v>0</v>
      </c>
      <c r="L290" s="41">
        <f t="shared" si="13"/>
        <v>0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0</v>
      </c>
      <c r="J338" s="41">
        <f t="shared" si="20"/>
        <v>0</v>
      </c>
      <c r="K338" s="41">
        <f t="shared" si="20"/>
        <v>0</v>
      </c>
      <c r="L338" s="41">
        <f t="shared" si="20"/>
        <v>0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0</v>
      </c>
      <c r="J352" s="41">
        <f>J338</f>
        <v>0</v>
      </c>
      <c r="K352" s="47">
        <f>K338+K351</f>
        <v>0</v>
      </c>
      <c r="L352" s="41">
        <f>L338+L351</f>
        <v>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/>
      <c r="G358" s="18"/>
      <c r="H358" s="18"/>
      <c r="I358" s="18"/>
      <c r="J358" s="18"/>
      <c r="K358" s="18"/>
      <c r="L358" s="13">
        <f>SUM(F358:K358)</f>
        <v>0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0</v>
      </c>
      <c r="I362" s="47">
        <f t="shared" si="22"/>
        <v>0</v>
      </c>
      <c r="J362" s="47">
        <f t="shared" si="22"/>
        <v>0</v>
      </c>
      <c r="K362" s="47">
        <f t="shared" si="22"/>
        <v>0</v>
      </c>
      <c r="L362" s="47">
        <f t="shared" si="22"/>
        <v>0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/>
      <c r="G367" s="18"/>
      <c r="H367" s="18"/>
      <c r="I367" s="56">
        <f>SUM(F367:H367)</f>
        <v>0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/>
      <c r="G368" s="63"/>
      <c r="H368" s="63"/>
      <c r="I368" s="56">
        <f>SUM(F368:H368)</f>
        <v>0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/>
      <c r="H389" s="18"/>
      <c r="I389" s="18"/>
      <c r="J389" s="24" t="s">
        <v>286</v>
      </c>
      <c r="K389" s="24" t="s">
        <v>286</v>
      </c>
      <c r="L389" s="56">
        <f t="shared" si="25"/>
        <v>0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0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/>
      <c r="H396" s="18"/>
      <c r="I396" s="18"/>
      <c r="J396" s="24" t="s">
        <v>286</v>
      </c>
      <c r="K396" s="24" t="s">
        <v>286</v>
      </c>
      <c r="L396" s="56">
        <f t="shared" si="26"/>
        <v>0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/>
      <c r="H397" s="18"/>
      <c r="I397" s="18"/>
      <c r="J397" s="24" t="s">
        <v>286</v>
      </c>
      <c r="K397" s="24" t="s">
        <v>286</v>
      </c>
      <c r="L397" s="56">
        <f t="shared" si="26"/>
        <v>0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/>
      <c r="H398" s="18"/>
      <c r="I398" s="18"/>
      <c r="J398" s="24" t="s">
        <v>286</v>
      </c>
      <c r="K398" s="24" t="s">
        <v>286</v>
      </c>
      <c r="L398" s="56">
        <f t="shared" si="26"/>
        <v>0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/>
      <c r="H399" s="18"/>
      <c r="I399" s="18"/>
      <c r="J399" s="24" t="s">
        <v>286</v>
      </c>
      <c r="K399" s="24" t="s">
        <v>286</v>
      </c>
      <c r="L399" s="56">
        <f t="shared" si="26"/>
        <v>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>
        <f>38</f>
        <v>38</v>
      </c>
      <c r="I400" s="18">
        <v>20</v>
      </c>
      <c r="J400" s="24" t="s">
        <v>286</v>
      </c>
      <c r="K400" s="24" t="s">
        <v>286</v>
      </c>
      <c r="L400" s="56">
        <f t="shared" si="26"/>
        <v>58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38</v>
      </c>
      <c r="I401" s="47">
        <f>SUM(I395:I400)</f>
        <v>20</v>
      </c>
      <c r="J401" s="45" t="s">
        <v>286</v>
      </c>
      <c r="K401" s="45" t="s">
        <v>286</v>
      </c>
      <c r="L401" s="47">
        <f>SUM(L395:L400)</f>
        <v>58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38</v>
      </c>
      <c r="I408" s="47">
        <f>I393+I401+I407</f>
        <v>20</v>
      </c>
      <c r="J408" s="24" t="s">
        <v>286</v>
      </c>
      <c r="K408" s="24" t="s">
        <v>286</v>
      </c>
      <c r="L408" s="47">
        <f>L393+L401+L407</f>
        <v>58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>
        <v>38118</v>
      </c>
      <c r="H440" s="18"/>
      <c r="I440" s="56">
        <f t="shared" si="33"/>
        <v>38118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0</v>
      </c>
      <c r="G446" s="13">
        <f>SUM(G439:G445)</f>
        <v>38118</v>
      </c>
      <c r="H446" s="13">
        <f>SUM(H439:H445)</f>
        <v>0</v>
      </c>
      <c r="I446" s="13">
        <f>SUM(I439:I445)</f>
        <v>38118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/>
      <c r="G459" s="18">
        <v>38118</v>
      </c>
      <c r="H459" s="18"/>
      <c r="I459" s="56">
        <f t="shared" si="34"/>
        <v>38118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0</v>
      </c>
      <c r="G460" s="83">
        <f>SUM(G454:G459)</f>
        <v>38118</v>
      </c>
      <c r="H460" s="83">
        <f>SUM(H454:H459)</f>
        <v>0</v>
      </c>
      <c r="I460" s="83">
        <f>SUM(I454:I459)</f>
        <v>38118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0</v>
      </c>
      <c r="G461" s="42">
        <f>G452+G460</f>
        <v>38118</v>
      </c>
      <c r="H461" s="42">
        <f>H452+H460</f>
        <v>0</v>
      </c>
      <c r="I461" s="42">
        <f>I452+I460</f>
        <v>38118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101457</v>
      </c>
      <c r="G465" s="18"/>
      <c r="H465" s="18"/>
      <c r="I465" s="18"/>
      <c r="J465" s="18">
        <v>38060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636307</v>
      </c>
      <c r="G468" s="18"/>
      <c r="H468" s="18"/>
      <c r="I468" s="18"/>
      <c r="J468" s="18">
        <f>58</f>
        <v>58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/>
      <c r="G469" s="18"/>
      <c r="H469" s="18"/>
      <c r="I469" s="18"/>
      <c r="J469" s="18"/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636307</v>
      </c>
      <c r="G470" s="53">
        <f>SUM(G468:G469)</f>
        <v>0</v>
      </c>
      <c r="H470" s="53">
        <f>SUM(H468:H469)</f>
        <v>0</v>
      </c>
      <c r="I470" s="53">
        <f>SUM(I468:I469)</f>
        <v>0</v>
      </c>
      <c r="J470" s="53">
        <f>SUM(J468:J469)</f>
        <v>58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528384</v>
      </c>
      <c r="G472" s="18"/>
      <c r="H472" s="18"/>
      <c r="I472" s="18"/>
      <c r="J472" s="18">
        <v>0</v>
      </c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528384</v>
      </c>
      <c r="G474" s="53">
        <f>SUM(G472:G473)</f>
        <v>0</v>
      </c>
      <c r="H474" s="53">
        <f>SUM(H472:H473)</f>
        <v>0</v>
      </c>
      <c r="I474" s="53">
        <f>SUM(I472:I473)</f>
        <v>0</v>
      </c>
      <c r="J474" s="53">
        <f>SUM(J472:J473)</f>
        <v>0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209380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38118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/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/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/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/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/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/>
      <c r="G521" s="18"/>
      <c r="H521" s="18">
        <f>4360+7971</f>
        <v>12331</v>
      </c>
      <c r="I521" s="18"/>
      <c r="J521" s="18"/>
      <c r="K521" s="18"/>
      <c r="L521" s="88">
        <f>SUM(F521:K521)</f>
        <v>12331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/>
      <c r="G522" s="18"/>
      <c r="H522" s="18">
        <f>31094+11395</f>
        <v>42489</v>
      </c>
      <c r="I522" s="18"/>
      <c r="J522" s="18"/>
      <c r="K522" s="18"/>
      <c r="L522" s="88">
        <f>SUM(F522:K522)</f>
        <v>42489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/>
      <c r="G523" s="18"/>
      <c r="H523" s="18">
        <f>46044</f>
        <v>46044</v>
      </c>
      <c r="I523" s="18"/>
      <c r="J523" s="18"/>
      <c r="K523" s="18"/>
      <c r="L523" s="88">
        <f>SUM(F523:K523)</f>
        <v>46044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0</v>
      </c>
      <c r="G524" s="108">
        <f t="shared" ref="G524:L524" si="36">SUM(G521:G523)</f>
        <v>0</v>
      </c>
      <c r="H524" s="108">
        <f t="shared" si="36"/>
        <v>100864</v>
      </c>
      <c r="I524" s="108">
        <f t="shared" si="36"/>
        <v>0</v>
      </c>
      <c r="J524" s="108">
        <f t="shared" si="36"/>
        <v>0</v>
      </c>
      <c r="K524" s="108">
        <f t="shared" si="36"/>
        <v>0</v>
      </c>
      <c r="L524" s="89">
        <f t="shared" si="36"/>
        <v>100864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/>
      <c r="G526" s="18"/>
      <c r="H526" s="18">
        <v>24743</v>
      </c>
      <c r="I526" s="18"/>
      <c r="J526" s="18"/>
      <c r="K526" s="18"/>
      <c r="L526" s="88">
        <f>SUM(F526:K526)</f>
        <v>24743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/>
      <c r="G527" s="18"/>
      <c r="H527" s="18">
        <v>8724</v>
      </c>
      <c r="I527" s="18"/>
      <c r="J527" s="18"/>
      <c r="K527" s="18"/>
      <c r="L527" s="88">
        <f>SUM(F527:K527)</f>
        <v>8724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/>
      <c r="G528" s="18"/>
      <c r="H528" s="18">
        <v>1537</v>
      </c>
      <c r="I528" s="18"/>
      <c r="J528" s="18"/>
      <c r="K528" s="18"/>
      <c r="L528" s="88">
        <f>SUM(F528:K528)</f>
        <v>1537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35004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35004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/>
      <c r="G531" s="18"/>
      <c r="H531" s="18">
        <v>1278</v>
      </c>
      <c r="I531" s="18"/>
      <c r="J531" s="18"/>
      <c r="K531" s="18"/>
      <c r="L531" s="88">
        <f>SUM(F531:K531)</f>
        <v>1278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/>
      <c r="G532" s="18"/>
      <c r="H532" s="18">
        <v>1894</v>
      </c>
      <c r="I532" s="18"/>
      <c r="J532" s="18"/>
      <c r="K532" s="18"/>
      <c r="L532" s="88">
        <f>SUM(F532:K532)</f>
        <v>1894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/>
      <c r="G533" s="18"/>
      <c r="H533" s="18">
        <v>1234</v>
      </c>
      <c r="I533" s="18"/>
      <c r="J533" s="18"/>
      <c r="K533" s="18"/>
      <c r="L533" s="88">
        <f>SUM(F533:K533)</f>
        <v>1234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4406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4406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>
        <v>5500</v>
      </c>
      <c r="I541" s="18"/>
      <c r="J541" s="18"/>
      <c r="K541" s="18"/>
      <c r="L541" s="88">
        <f>SUM(F541:K541)</f>
        <v>5500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>
        <v>4507</v>
      </c>
      <c r="I542" s="18"/>
      <c r="J542" s="18"/>
      <c r="K542" s="18"/>
      <c r="L542" s="88">
        <f>SUM(F542:K542)</f>
        <v>4507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10007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10007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0</v>
      </c>
      <c r="G545" s="89">
        <f t="shared" ref="G545:L545" si="41">G524+G529+G534+G539+G544</f>
        <v>0</v>
      </c>
      <c r="H545" s="89">
        <f t="shared" si="41"/>
        <v>150281</v>
      </c>
      <c r="I545" s="89">
        <f t="shared" si="41"/>
        <v>0</v>
      </c>
      <c r="J545" s="89">
        <f t="shared" si="41"/>
        <v>0</v>
      </c>
      <c r="K545" s="89">
        <f t="shared" si="41"/>
        <v>0</v>
      </c>
      <c r="L545" s="89">
        <f t="shared" si="41"/>
        <v>150281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12331</v>
      </c>
      <c r="G549" s="87">
        <f>L526</f>
        <v>24743</v>
      </c>
      <c r="H549" s="87">
        <f>L531</f>
        <v>1278</v>
      </c>
      <c r="I549" s="87">
        <f>L536</f>
        <v>0</v>
      </c>
      <c r="J549" s="87">
        <f>L541</f>
        <v>5500</v>
      </c>
      <c r="K549" s="87">
        <f>SUM(F549:J549)</f>
        <v>43852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42489</v>
      </c>
      <c r="G550" s="87">
        <f>L527</f>
        <v>8724</v>
      </c>
      <c r="H550" s="87">
        <f>L532</f>
        <v>1894</v>
      </c>
      <c r="I550" s="87">
        <f>L537</f>
        <v>0</v>
      </c>
      <c r="J550" s="87">
        <f>L542</f>
        <v>4507</v>
      </c>
      <c r="K550" s="87">
        <f>SUM(F550:J550)</f>
        <v>57614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46044</v>
      </c>
      <c r="G551" s="87">
        <f>L528</f>
        <v>1537</v>
      </c>
      <c r="H551" s="87">
        <f>L533</f>
        <v>1234</v>
      </c>
      <c r="I551" s="87">
        <f>L538</f>
        <v>0</v>
      </c>
      <c r="J551" s="87">
        <f>L543</f>
        <v>0</v>
      </c>
      <c r="K551" s="87">
        <f>SUM(F551:J551)</f>
        <v>48815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100864</v>
      </c>
      <c r="G552" s="89">
        <f t="shared" si="42"/>
        <v>35004</v>
      </c>
      <c r="H552" s="89">
        <f t="shared" si="42"/>
        <v>4406</v>
      </c>
      <c r="I552" s="89">
        <f t="shared" si="42"/>
        <v>0</v>
      </c>
      <c r="J552" s="89">
        <f t="shared" si="42"/>
        <v>10007</v>
      </c>
      <c r="K552" s="89">
        <f t="shared" si="42"/>
        <v>150281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>
        <v>80977</v>
      </c>
      <c r="G575" s="18">
        <v>165072</v>
      </c>
      <c r="H575" s="18">
        <v>50455</v>
      </c>
      <c r="I575" s="87">
        <f>SUM(F575:H575)</f>
        <v>296504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>
        <v>13660</v>
      </c>
      <c r="I578" s="87">
        <f t="shared" si="47"/>
        <v>13660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>
        <v>7971</v>
      </c>
      <c r="G579" s="18">
        <v>11395</v>
      </c>
      <c r="H579" s="18"/>
      <c r="I579" s="87">
        <f t="shared" si="47"/>
        <v>19366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>
        <v>46044</v>
      </c>
      <c r="I580" s="87">
        <f t="shared" si="47"/>
        <v>46044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>
        <v>8880</v>
      </c>
      <c r="I585" s="87">
        <f t="shared" si="47"/>
        <v>8880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v>8945</v>
      </c>
      <c r="I591" s="18">
        <v>13298</v>
      </c>
      <c r="J591" s="18">
        <v>8724</v>
      </c>
      <c r="K591" s="104">
        <f t="shared" ref="K591:K597" si="48">SUM(H591:J591)</f>
        <v>30967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>
        <v>5500</v>
      </c>
      <c r="I592" s="18">
        <f>574+3933</f>
        <v>4507</v>
      </c>
      <c r="J592" s="18"/>
      <c r="K592" s="104">
        <f t="shared" si="48"/>
        <v>10007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>
        <f>545-1</f>
        <v>544</v>
      </c>
      <c r="K593" s="104">
        <f t="shared" si="48"/>
        <v>544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14445</v>
      </c>
      <c r="I598" s="108">
        <f>SUM(I591:I597)</f>
        <v>17805</v>
      </c>
      <c r="J598" s="108">
        <f>SUM(J591:J597)</f>
        <v>9268</v>
      </c>
      <c r="K598" s="108">
        <f>SUM(K591:K597)</f>
        <v>41518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v>179</v>
      </c>
      <c r="I604" s="18">
        <v>265</v>
      </c>
      <c r="J604" s="18">
        <v>173</v>
      </c>
      <c r="K604" s="104">
        <f>SUM(H604:J604)</f>
        <v>617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179</v>
      </c>
      <c r="I605" s="108">
        <f>SUM(I602:I604)</f>
        <v>265</v>
      </c>
      <c r="J605" s="108">
        <f>SUM(J602:J604)</f>
        <v>173</v>
      </c>
      <c r="K605" s="108">
        <f>SUM(K602:K604)</f>
        <v>617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/>
      <c r="G611" s="18"/>
      <c r="H611" s="18">
        <v>1741</v>
      </c>
      <c r="I611" s="18"/>
      <c r="J611" s="18"/>
      <c r="K611" s="18"/>
      <c r="L611" s="88">
        <f>SUM(F611:K611)</f>
        <v>1741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>
        <v>863</v>
      </c>
      <c r="I612" s="18"/>
      <c r="J612" s="18"/>
      <c r="K612" s="18"/>
      <c r="L612" s="88">
        <f>SUM(F612:K612)</f>
        <v>863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2604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2604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213969</v>
      </c>
      <c r="H617" s="109">
        <f>SUM(F52)</f>
        <v>213969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0</v>
      </c>
      <c r="H618" s="109">
        <f>SUM(G52)</f>
        <v>0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0</v>
      </c>
      <c r="H619" s="109">
        <f>SUM(H52)</f>
        <v>0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38118</v>
      </c>
      <c r="H621" s="109">
        <f>SUM(J52)</f>
        <v>38118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209380</v>
      </c>
      <c r="H622" s="109">
        <f>F476</f>
        <v>209380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38118</v>
      </c>
      <c r="H626" s="109">
        <f>J476</f>
        <v>38118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636307</v>
      </c>
      <c r="H627" s="104">
        <f>SUM(F468)</f>
        <v>636307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0</v>
      </c>
      <c r="H628" s="104">
        <f>SUM(G468)</f>
        <v>0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0</v>
      </c>
      <c r="H629" s="104">
        <f>SUM(H468)</f>
        <v>0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58</v>
      </c>
      <c r="H631" s="104">
        <f>SUM(J468)</f>
        <v>58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528384</v>
      </c>
      <c r="H632" s="104">
        <f>SUM(F472)</f>
        <v>528384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0</v>
      </c>
      <c r="H633" s="104">
        <f>SUM(H472)</f>
        <v>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0</v>
      </c>
      <c r="H635" s="104">
        <f>SUM(G472)</f>
        <v>0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58</v>
      </c>
      <c r="H637" s="164">
        <f>SUM(J468)</f>
        <v>58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38118</v>
      </c>
      <c r="H640" s="104">
        <f>SUM(G461)</f>
        <v>38118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38118</v>
      </c>
      <c r="H642" s="104">
        <f>SUM(I461)</f>
        <v>38118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38</v>
      </c>
      <c r="H644" s="104">
        <f>H408</f>
        <v>38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0</v>
      </c>
      <c r="H645" s="104">
        <f>G408</f>
        <v>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58</v>
      </c>
      <c r="H646" s="104">
        <f>L408</f>
        <v>58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41518</v>
      </c>
      <c r="H647" s="104">
        <f>L208+L226+L244</f>
        <v>41518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617</v>
      </c>
      <c r="H648" s="104">
        <f>(J257+J338)-(J255+J336)</f>
        <v>617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14445</v>
      </c>
      <c r="H649" s="104">
        <f>H598</f>
        <v>14445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17805</v>
      </c>
      <c r="H650" s="104">
        <f>I598</f>
        <v>17805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9268</v>
      </c>
      <c r="H651" s="104">
        <f>J598</f>
        <v>9268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0</v>
      </c>
      <c r="H652" s="104">
        <f>K263+K345</f>
        <v>0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0</v>
      </c>
      <c r="H655" s="104">
        <f>K266+K347</f>
        <v>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142703</v>
      </c>
      <c r="G660" s="19">
        <f>(L229+L309+L359)</f>
        <v>247564</v>
      </c>
      <c r="H660" s="19">
        <f>(L247+L328+L360)</f>
        <v>138117</v>
      </c>
      <c r="I660" s="19">
        <f>SUM(F660:H660)</f>
        <v>528384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0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0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14445</v>
      </c>
      <c r="G662" s="19">
        <f>(L226+L306)-(J226+J306)</f>
        <v>17805</v>
      </c>
      <c r="H662" s="19">
        <f>(L244+L325)-(J244+J325)</f>
        <v>9268</v>
      </c>
      <c r="I662" s="19">
        <f>SUM(F662:H662)</f>
        <v>41518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90868</v>
      </c>
      <c r="G663" s="199">
        <f>SUM(G575:G587)+SUM(I602:I604)+L612</f>
        <v>177595</v>
      </c>
      <c r="H663" s="199">
        <f>SUM(H575:H587)+SUM(J602:J604)+L613</f>
        <v>119212</v>
      </c>
      <c r="I663" s="19">
        <f>SUM(F663:H663)</f>
        <v>387675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37390</v>
      </c>
      <c r="G664" s="19">
        <f>G660-SUM(G661:G663)</f>
        <v>52164</v>
      </c>
      <c r="H664" s="19">
        <f>H660-SUM(H661:H663)</f>
        <v>9637</v>
      </c>
      <c r="I664" s="19">
        <f>I660-SUM(I661:I663)</f>
        <v>99191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/>
      <c r="G665" s="248"/>
      <c r="H665" s="248"/>
      <c r="I665" s="19">
        <f>SUM(F665:H665)</f>
        <v>0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 t="e">
        <f>ROUND(F664/F665,2)</f>
        <v>#DIV/0!</v>
      </c>
      <c r="G667" s="19" t="e">
        <f>ROUND(G664/G665,2)</f>
        <v>#DIV/0!</v>
      </c>
      <c r="H667" s="19" t="e">
        <f>ROUND(H664/H665,2)</f>
        <v>#DIV/0!</v>
      </c>
      <c r="I667" s="19" t="e">
        <f>ROUND(I664/I665,2)</f>
        <v>#DIV/0!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>
        <v>-37390</v>
      </c>
      <c r="G669" s="18">
        <v>-52164</v>
      </c>
      <c r="H669" s="18">
        <v>-9637</v>
      </c>
      <c r="I669" s="19">
        <f>SUM(F669:H669)</f>
        <v>-99191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 t="e">
        <f>ROUND((F664+F669)/(F665+F670),2)</f>
        <v>#DIV/0!</v>
      </c>
      <c r="G672" s="19" t="e">
        <f>ROUND((G664+G669)/(G665+G670),2)</f>
        <v>#DIV/0!</v>
      </c>
      <c r="H672" s="19" t="e">
        <f>ROUND((H664+H669)/(H665+H670),2)</f>
        <v>#DIV/0!</v>
      </c>
      <c r="I672" s="19" t="e">
        <f>ROUND((I664+I669)/(I665+I670),2)</f>
        <v>#DIV/0!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topLeftCell="A16" workbookViewId="0">
      <selection activeCell="B41" sqref="B41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BENTON SCHOOL DISTRICT</v>
      </c>
      <c r="C1" s="238" t="s">
        <v>833</v>
      </c>
    </row>
    <row r="2" spans="1:3" x14ac:dyDescent="0.2">
      <c r="A2" s="233"/>
      <c r="B2" s="232"/>
    </row>
    <row r="3" spans="1:3" x14ac:dyDescent="0.2">
      <c r="A3" s="278" t="s">
        <v>778</v>
      </c>
      <c r="B3" s="278"/>
      <c r="C3" s="278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777</v>
      </c>
      <c r="C6" s="277"/>
    </row>
    <row r="7" spans="1:3" x14ac:dyDescent="0.2">
      <c r="A7" s="239" t="s">
        <v>780</v>
      </c>
      <c r="B7" s="275" t="s">
        <v>776</v>
      </c>
      <c r="C7" s="276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0</v>
      </c>
      <c r="C9" s="229">
        <f>'DOE25'!G197+'DOE25'!G215+'DOE25'!G233+'DOE25'!G276+'DOE25'!G295+'DOE25'!G314</f>
        <v>0</v>
      </c>
    </row>
    <row r="10" spans="1:3" x14ac:dyDescent="0.2">
      <c r="A10" t="s">
        <v>773</v>
      </c>
      <c r="B10" s="240"/>
      <c r="C10" s="240"/>
    </row>
    <row r="11" spans="1:3" x14ac:dyDescent="0.2">
      <c r="A11" t="s">
        <v>774</v>
      </c>
      <c r="B11" s="240"/>
      <c r="C11" s="240"/>
    </row>
    <row r="12" spans="1:3" x14ac:dyDescent="0.2">
      <c r="A12" t="s">
        <v>775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0</v>
      </c>
      <c r="C13" s="231">
        <f>SUM(C10:C12)</f>
        <v>0</v>
      </c>
    </row>
    <row r="14" spans="1:3" x14ac:dyDescent="0.2">
      <c r="B14" s="230"/>
      <c r="C14" s="230"/>
    </row>
    <row r="15" spans="1:3" x14ac:dyDescent="0.2">
      <c r="B15" s="277" t="s">
        <v>777</v>
      </c>
      <c r="C15" s="277"/>
    </row>
    <row r="16" spans="1:3" x14ac:dyDescent="0.2">
      <c r="A16" s="239" t="s">
        <v>781</v>
      </c>
      <c r="B16" s="275" t="s">
        <v>701</v>
      </c>
      <c r="C16" s="276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0</v>
      </c>
      <c r="C18" s="229">
        <f>'DOE25'!G198+'DOE25'!G216+'DOE25'!G234+'DOE25'!G277+'DOE25'!G296+'DOE25'!G315</f>
        <v>0</v>
      </c>
    </row>
    <row r="19" spans="1:3" x14ac:dyDescent="0.2">
      <c r="A19" t="s">
        <v>773</v>
      </c>
      <c r="B19" s="240"/>
      <c r="C19" s="240"/>
    </row>
    <row r="20" spans="1:3" x14ac:dyDescent="0.2">
      <c r="A20" t="s">
        <v>774</v>
      </c>
      <c r="B20" s="240"/>
      <c r="C20" s="240"/>
    </row>
    <row r="21" spans="1:3" x14ac:dyDescent="0.2">
      <c r="A21" t="s">
        <v>775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0</v>
      </c>
      <c r="C22" s="231">
        <f>SUM(C19:C21)</f>
        <v>0</v>
      </c>
    </row>
    <row r="23" spans="1:3" x14ac:dyDescent="0.2">
      <c r="B23" s="230"/>
      <c r="C23" s="230"/>
    </row>
    <row r="24" spans="1:3" x14ac:dyDescent="0.2">
      <c r="B24" s="277" t="s">
        <v>777</v>
      </c>
      <c r="C24" s="277"/>
    </row>
    <row r="25" spans="1:3" x14ac:dyDescent="0.2">
      <c r="A25" s="239" t="s">
        <v>782</v>
      </c>
      <c r="B25" s="275" t="s">
        <v>702</v>
      </c>
      <c r="C25" s="276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777</v>
      </c>
      <c r="C33" s="277"/>
    </row>
    <row r="34" spans="1:3" x14ac:dyDescent="0.2">
      <c r="A34" s="239" t="s">
        <v>783</v>
      </c>
      <c r="B34" s="275" t="s">
        <v>703</v>
      </c>
      <c r="C34" s="276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773</v>
      </c>
      <c r="B37" s="240"/>
      <c r="C37" s="240"/>
    </row>
    <row r="38" spans="1:3" x14ac:dyDescent="0.2">
      <c r="A38" t="s">
        <v>774</v>
      </c>
      <c r="B38" s="240"/>
      <c r="C38" s="240"/>
    </row>
    <row r="39" spans="1:3" x14ac:dyDescent="0.2">
      <c r="A39" t="s">
        <v>775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C32" sqref="C3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784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711</v>
      </c>
      <c r="B2" s="265" t="str">
        <f>'DOE25'!A2</f>
        <v>BENTON SCHOOL DISTRICT</v>
      </c>
      <c r="C2" s="181"/>
      <c r="D2" s="181" t="s">
        <v>786</v>
      </c>
      <c r="E2" s="181" t="s">
        <v>788</v>
      </c>
      <c r="F2" s="279" t="s">
        <v>815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422513</v>
      </c>
      <c r="D5" s="20">
        <f>SUM('DOE25'!L197:L200)+SUM('DOE25'!L215:L218)+SUM('DOE25'!L233:L236)-F5-G5</f>
        <v>422513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0</v>
      </c>
      <c r="H5" s="259"/>
    </row>
    <row r="6" spans="1:9" x14ac:dyDescent="0.2">
      <c r="A6" s="32">
        <v>2100</v>
      </c>
      <c r="B6" t="s">
        <v>795</v>
      </c>
      <c r="C6" s="245">
        <f t="shared" si="0"/>
        <v>35004</v>
      </c>
      <c r="D6" s="20">
        <f>'DOE25'!L202+'DOE25'!L220+'DOE25'!L238-F6-G6</f>
        <v>35004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828</v>
      </c>
      <c r="C7" s="245">
        <f t="shared" si="0"/>
        <v>0</v>
      </c>
      <c r="D7" s="20">
        <f>'DOE25'!L203+'DOE25'!L221+'DOE25'!L239-F7-G7</f>
        <v>0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796</v>
      </c>
      <c r="C8" s="245">
        <f t="shared" si="0"/>
        <v>19153</v>
      </c>
      <c r="D8" s="243"/>
      <c r="E8" s="20">
        <f>'DOE25'!L204+'DOE25'!L222+'DOE25'!L240-F8-G8-D9-D11</f>
        <v>17677</v>
      </c>
      <c r="F8" s="255">
        <f>'DOE25'!J204+'DOE25'!J222+'DOE25'!J240</f>
        <v>617</v>
      </c>
      <c r="G8" s="53">
        <f>'DOE25'!K204+'DOE25'!K222+'DOE25'!K240</f>
        <v>859</v>
      </c>
      <c r="H8" s="259"/>
    </row>
    <row r="9" spans="1:9" x14ac:dyDescent="0.2">
      <c r="A9" s="32">
        <v>2310</v>
      </c>
      <c r="B9" t="s">
        <v>812</v>
      </c>
      <c r="C9" s="245">
        <f t="shared" si="0"/>
        <v>5604</v>
      </c>
      <c r="D9" s="244">
        <v>5604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800</v>
      </c>
      <c r="D10" s="243"/>
      <c r="E10" s="244">
        <v>800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4592</v>
      </c>
      <c r="D11" s="244">
        <v>4592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0</v>
      </c>
      <c r="D12" s="20">
        <f>'DOE25'!L205+'DOE25'!L223+'DOE25'!L241-F12-G12</f>
        <v>0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0</v>
      </c>
      <c r="D14" s="20">
        <f>'DOE25'!L207+'DOE25'!L225+'DOE25'!L243-F14-G14</f>
        <v>0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41518</v>
      </c>
      <c r="D15" s="20">
        <f>'DOE25'!L208+'DOE25'!L226+'DOE25'!L244-F15-G15</f>
        <v>41518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0</v>
      </c>
      <c r="D29" s="20">
        <f>'DOE25'!L358+'DOE25'!L359+'DOE25'!L360-'DOE25'!I367-F29-G29</f>
        <v>0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0</v>
      </c>
      <c r="D31" s="20">
        <f>'DOE25'!L290+'DOE25'!L309+'DOE25'!L328+'DOE25'!L333+'DOE25'!L334+'DOE25'!L335-F31-G31</f>
        <v>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509231</v>
      </c>
      <c r="E33" s="246">
        <f>SUM(E5:E31)</f>
        <v>18477</v>
      </c>
      <c r="F33" s="246">
        <f>SUM(F5:F31)</f>
        <v>617</v>
      </c>
      <c r="G33" s="246">
        <f>SUM(G5:G31)</f>
        <v>859</v>
      </c>
      <c r="H33" s="246">
        <f>SUM(H5:H31)</f>
        <v>0</v>
      </c>
    </row>
    <row r="35" spans="2:8" ht="12" thickBot="1" x14ac:dyDescent="0.25">
      <c r="B35" s="253" t="s">
        <v>841</v>
      </c>
      <c r="D35" s="254">
        <f>E33</f>
        <v>18477</v>
      </c>
      <c r="E35" s="249"/>
    </row>
    <row r="36" spans="2:8" ht="12" thickTop="1" x14ac:dyDescent="0.2">
      <c r="B36" t="s">
        <v>809</v>
      </c>
      <c r="D36" s="20">
        <f>D33</f>
        <v>509231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9" sqref="C49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BENTON SCHOOL DISTRICT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206771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38118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7198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213969</v>
      </c>
      <c r="D18" s="41">
        <f>SUM(D8:D17)</f>
        <v>0</v>
      </c>
      <c r="E18" s="41">
        <f>SUM(E8:E17)</f>
        <v>0</v>
      </c>
      <c r="F18" s="41">
        <f>SUM(F8:F17)</f>
        <v>0</v>
      </c>
      <c r="G18" s="41">
        <f>SUM(G8:G17)</f>
        <v>38118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4589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4589</v>
      </c>
      <c r="D31" s="41">
        <f>SUM(D21:D30)</f>
        <v>0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11118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38118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148262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209380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38118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213969</v>
      </c>
      <c r="D51" s="41">
        <f>D50+D31</f>
        <v>0</v>
      </c>
      <c r="E51" s="41">
        <f>E50+E31</f>
        <v>0</v>
      </c>
      <c r="F51" s="41">
        <f>F50+F31</f>
        <v>0</v>
      </c>
      <c r="G51" s="41">
        <f>G50+G31</f>
        <v>38118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387648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24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38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0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215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20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239</v>
      </c>
      <c r="D62" s="130">
        <f>SUM(D57:D61)</f>
        <v>0</v>
      </c>
      <c r="E62" s="130">
        <f>SUM(E57:E61)</f>
        <v>0</v>
      </c>
      <c r="F62" s="130">
        <f>SUM(F57:F61)</f>
        <v>0</v>
      </c>
      <c r="G62" s="130">
        <f>SUM(G57:G61)</f>
        <v>58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387887</v>
      </c>
      <c r="D63" s="22">
        <f>D56+D62</f>
        <v>0</v>
      </c>
      <c r="E63" s="22">
        <f>E56+E62</f>
        <v>0</v>
      </c>
      <c r="F63" s="22">
        <f>F56+F62</f>
        <v>0</v>
      </c>
      <c r="G63" s="22">
        <f>G56+G62</f>
        <v>58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136551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57098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1348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194997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0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10035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0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10035</v>
      </c>
      <c r="D78" s="130">
        <f>SUM(D72:D77)</f>
        <v>0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>
        <f>SUM(C79:C80)+C78+C70</f>
        <v>205032</v>
      </c>
      <c r="D81" s="130">
        <f>SUM(D79:D80)+D78+D70</f>
        <v>0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0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32213</v>
      </c>
      <c r="D88" s="95">
        <f>SUM('DOE25'!G153:G161)</f>
        <v>0</v>
      </c>
      <c r="E88" s="95">
        <f>SUM('DOE25'!H153:H161)</f>
        <v>0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11175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43388</v>
      </c>
      <c r="D91" s="131">
        <f>SUM(D85:D90)</f>
        <v>0</v>
      </c>
      <c r="E91" s="131">
        <f>SUM(E85:E90)</f>
        <v>0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0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759</v>
      </c>
      <c r="C104" s="86">
        <f>C63+C81+C91+C103</f>
        <v>636307</v>
      </c>
      <c r="D104" s="86">
        <f>D63+D81+D91+D103</f>
        <v>0</v>
      </c>
      <c r="E104" s="86">
        <f>E63+E81+E91+E103</f>
        <v>0</v>
      </c>
      <c r="F104" s="86">
        <f>F63+F81+F91+F103</f>
        <v>0</v>
      </c>
      <c r="G104" s="86">
        <f>G63+G81+G103</f>
        <v>58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310164</v>
      </c>
      <c r="D109" s="24" t="s">
        <v>286</v>
      </c>
      <c r="E109" s="95">
        <f>('DOE25'!L276)+('DOE25'!L295)+('DOE25'!L314)</f>
        <v>0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100864</v>
      </c>
      <c r="D110" s="24" t="s">
        <v>286</v>
      </c>
      <c r="E110" s="95">
        <f>('DOE25'!L277)+('DOE25'!L296)+('DOE25'!L315)</f>
        <v>0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8880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2605</v>
      </c>
      <c r="D112" s="24" t="s">
        <v>286</v>
      </c>
      <c r="E112" s="95">
        <f>+('DOE25'!L279)+('DOE25'!L298)+('DOE25'!L317)</f>
        <v>0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0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422513</v>
      </c>
      <c r="D115" s="86">
        <f>SUM(D109:D114)</f>
        <v>0</v>
      </c>
      <c r="E115" s="86">
        <f>SUM(E109:E114)</f>
        <v>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35004</v>
      </c>
      <c r="D118" s="24" t="s">
        <v>286</v>
      </c>
      <c r="E118" s="95">
        <f>+('DOE25'!L281)+('DOE25'!L300)+('DOE25'!L319)</f>
        <v>0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0</v>
      </c>
      <c r="D119" s="24" t="s">
        <v>286</v>
      </c>
      <c r="E119" s="95">
        <f>+('DOE25'!L282)+('DOE25'!L301)+('DOE25'!L320)</f>
        <v>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29349</v>
      </c>
      <c r="D120" s="24" t="s">
        <v>286</v>
      </c>
      <c r="E120" s="95">
        <f>+('DOE25'!L283)+('DOE25'!L302)+('DOE25'!L321)</f>
        <v>0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0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286</v>
      </c>
      <c r="E122" s="95">
        <f>+('DOE25'!L285)+('DOE25'!L304)+('DOE25'!L323)</f>
        <v>0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0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41518</v>
      </c>
      <c r="D124" s="24" t="s">
        <v>286</v>
      </c>
      <c r="E124" s="95">
        <f>+('DOE25'!L287)+('DOE25'!L306)+('DOE25'!L325)</f>
        <v>0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0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105871</v>
      </c>
      <c r="D128" s="86">
        <f>SUM(D118:D127)</f>
        <v>0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58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-58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528384</v>
      </c>
      <c r="D145" s="86">
        <f>(D115+D128+D144)</f>
        <v>0</v>
      </c>
      <c r="E145" s="86">
        <f>(E115+E128+E144)</f>
        <v>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9" sqref="B9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734</v>
      </c>
      <c r="B1" s="283"/>
      <c r="C1" s="283"/>
      <c r="D1" s="283"/>
    </row>
    <row r="2" spans="1:4" x14ac:dyDescent="0.2">
      <c r="A2" s="187" t="s">
        <v>711</v>
      </c>
      <c r="B2" s="186" t="str">
        <f>'DOE25'!A2</f>
        <v>BENTON SCHOOL DISTRICT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0</v>
      </c>
    </row>
    <row r="5" spans="1:4" x14ac:dyDescent="0.2">
      <c r="B5" t="s">
        <v>698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699</v>
      </c>
      <c r="C7" s="179">
        <f>IF('DOE25'!I665+'DOE25'!I670=0,0,ROUND('DOE25'!I672,0))</f>
        <v>0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310164</v>
      </c>
      <c r="D10" s="182">
        <f>ROUND((C10/$C$28)*100,1)</f>
        <v>58.7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100864</v>
      </c>
      <c r="D11" s="182">
        <f>ROUND((C11/$C$28)*100,1)</f>
        <v>19.100000000000001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8880</v>
      </c>
      <c r="D12" s="182">
        <f>ROUND((C12/$C$28)*100,1)</f>
        <v>1.7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2605</v>
      </c>
      <c r="D13" s="182">
        <f>ROUND((C13/$C$28)*100,1)</f>
        <v>0.5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35004</v>
      </c>
      <c r="D15" s="182">
        <f t="shared" ref="D15:D27" si="0">ROUND((C15/$C$28)*100,1)</f>
        <v>6.6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0</v>
      </c>
      <c r="D16" s="182">
        <f t="shared" si="0"/>
        <v>0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29349</v>
      </c>
      <c r="D17" s="182">
        <f t="shared" si="0"/>
        <v>5.6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0</v>
      </c>
      <c r="D18" s="182">
        <f t="shared" si="0"/>
        <v>0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0</v>
      </c>
      <c r="D20" s="182">
        <f t="shared" si="0"/>
        <v>0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41518</v>
      </c>
      <c r="D21" s="182">
        <f t="shared" si="0"/>
        <v>7.9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714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0</v>
      </c>
      <c r="D27" s="182">
        <f t="shared" si="0"/>
        <v>0</v>
      </c>
    </row>
    <row r="28" spans="1:4" x14ac:dyDescent="0.2">
      <c r="B28" s="187" t="s">
        <v>717</v>
      </c>
      <c r="C28" s="180">
        <f>SUM(C10:C27)</f>
        <v>528384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723</v>
      </c>
      <c r="C30" s="180">
        <f>SUM(C28:C29)</f>
        <v>528384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387648</v>
      </c>
      <c r="D35" s="182">
        <f t="shared" ref="D35:D40" si="1">ROUND((C35/$C$41)*100,1)</f>
        <v>60.9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297</v>
      </c>
      <c r="D36" s="182">
        <f t="shared" si="1"/>
        <v>0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193649</v>
      </c>
      <c r="D37" s="182">
        <f t="shared" si="1"/>
        <v>30.4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11383</v>
      </c>
      <c r="D38" s="182">
        <f t="shared" si="1"/>
        <v>1.8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43388</v>
      </c>
      <c r="D39" s="182">
        <f t="shared" si="1"/>
        <v>6.8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636365</v>
      </c>
      <c r="D41" s="184">
        <f>SUM(D35:D40)</f>
        <v>99.899999999999991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764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761</v>
      </c>
      <c r="B2" s="295"/>
      <c r="C2" s="295"/>
      <c r="D2" s="295"/>
      <c r="E2" s="295"/>
      <c r="F2" s="292" t="str">
        <f>'DOE25'!A2</f>
        <v>BENTON SCHOOL DISTRICT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0" t="s">
        <v>765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842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sheetProtection password="9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2018-08-21T14:55:13Z</cp:lastPrinted>
  <dcterms:created xsi:type="dcterms:W3CDTF">1997-12-04T19:04:30Z</dcterms:created>
  <dcterms:modified xsi:type="dcterms:W3CDTF">2018-11-13T18:45:20Z</dcterms:modified>
</cp:coreProperties>
</file>