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1745" yWindow="-165" windowWidth="16740" windowHeight="118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1" i="1" l="1"/>
  <c r="H521" i="1"/>
  <c r="I521" i="1"/>
  <c r="J521" i="1"/>
  <c r="K521" i="1"/>
  <c r="F521" i="1"/>
  <c r="H604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F22" i="13" s="1"/>
  <c r="C22" i="13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2" i="10"/>
  <c r="C19" i="10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F476" i="1" s="1"/>
  <c r="H622" i="1" s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L256" i="1"/>
  <c r="C26" i="10"/>
  <c r="L328" i="1"/>
  <c r="L351" i="1"/>
  <c r="A31" i="12"/>
  <c r="A40" i="12"/>
  <c r="D18" i="13"/>
  <c r="C18" i="13" s="1"/>
  <c r="D7" i="13"/>
  <c r="C7" i="13" s="1"/>
  <c r="D17" i="13"/>
  <c r="C17" i="13" s="1"/>
  <c r="F78" i="2"/>
  <c r="F81" i="2" s="1"/>
  <c r="D50" i="2"/>
  <c r="G157" i="2"/>
  <c r="F18" i="2"/>
  <c r="G161" i="2"/>
  <c r="G156" i="2"/>
  <c r="E103" i="2"/>
  <c r="D19" i="13"/>
  <c r="C19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I169" i="1"/>
  <c r="G552" i="1"/>
  <c r="J643" i="1"/>
  <c r="H476" i="1"/>
  <c r="H624" i="1" s="1"/>
  <c r="I476" i="1"/>
  <c r="H625" i="1" s="1"/>
  <c r="J625" i="1" s="1"/>
  <c r="G338" i="1"/>
  <c r="G352" i="1" s="1"/>
  <c r="J140" i="1"/>
  <c r="F571" i="1"/>
  <c r="I552" i="1"/>
  <c r="K550" i="1"/>
  <c r="G22" i="2"/>
  <c r="C29" i="10"/>
  <c r="H140" i="1"/>
  <c r="L393" i="1"/>
  <c r="H25" i="13"/>
  <c r="C25" i="13" s="1"/>
  <c r="H571" i="1"/>
  <c r="L560" i="1"/>
  <c r="G192" i="1"/>
  <c r="H192" i="1"/>
  <c r="L309" i="1"/>
  <c r="E16" i="13"/>
  <c r="J645" i="1"/>
  <c r="L570" i="1"/>
  <c r="I571" i="1"/>
  <c r="I545" i="1"/>
  <c r="J636" i="1"/>
  <c r="G36" i="2"/>
  <c r="L565" i="1"/>
  <c r="G545" i="1"/>
  <c r="C138" i="2"/>
  <c r="C16" i="13"/>
  <c r="C118" i="2" l="1"/>
  <c r="L247" i="1"/>
  <c r="H660" i="1" s="1"/>
  <c r="L524" i="1"/>
  <c r="H545" i="1"/>
  <c r="J552" i="1"/>
  <c r="K551" i="1"/>
  <c r="L544" i="1"/>
  <c r="K549" i="1"/>
  <c r="K552" i="1" s="1"/>
  <c r="L534" i="1"/>
  <c r="J624" i="1"/>
  <c r="E31" i="2"/>
  <c r="K598" i="1"/>
  <c r="G647" i="1" s="1"/>
  <c r="D6" i="13"/>
  <c r="C6" i="13" s="1"/>
  <c r="F662" i="1"/>
  <c r="I662" i="1" s="1"/>
  <c r="J644" i="1"/>
  <c r="J640" i="1"/>
  <c r="L401" i="1"/>
  <c r="C139" i="2" s="1"/>
  <c r="J634" i="1"/>
  <c r="G476" i="1"/>
  <c r="H623" i="1" s="1"/>
  <c r="J623" i="1" s="1"/>
  <c r="C70" i="2"/>
  <c r="D31" i="2"/>
  <c r="D51" i="2" s="1"/>
  <c r="J622" i="1"/>
  <c r="C18" i="2"/>
  <c r="K338" i="1"/>
  <c r="K352" i="1" s="1"/>
  <c r="K271" i="1"/>
  <c r="H33" i="13"/>
  <c r="H661" i="1"/>
  <c r="F661" i="1"/>
  <c r="C21" i="10"/>
  <c r="G649" i="1"/>
  <c r="J649" i="1" s="1"/>
  <c r="H647" i="1"/>
  <c r="D15" i="13"/>
  <c r="C15" i="13" s="1"/>
  <c r="D5" i="13"/>
  <c r="C5" i="13" s="1"/>
  <c r="H52" i="1"/>
  <c r="H619" i="1" s="1"/>
  <c r="J619" i="1" s="1"/>
  <c r="L362" i="1"/>
  <c r="C27" i="10" s="1"/>
  <c r="D29" i="13"/>
  <c r="C29" i="13" s="1"/>
  <c r="D127" i="2"/>
  <c r="D128" i="2" s="1"/>
  <c r="D145" i="2" s="1"/>
  <c r="E128" i="2"/>
  <c r="C15" i="10"/>
  <c r="D14" i="13"/>
  <c r="C14" i="13" s="1"/>
  <c r="L290" i="1"/>
  <c r="L338" i="1" s="1"/>
  <c r="L352" i="1" s="1"/>
  <c r="G633" i="1" s="1"/>
  <c r="J633" i="1" s="1"/>
  <c r="C16" i="10"/>
  <c r="C10" i="10"/>
  <c r="E109" i="2"/>
  <c r="E115" i="2" s="1"/>
  <c r="C20" i="10"/>
  <c r="C121" i="2"/>
  <c r="D12" i="13"/>
  <c r="C12" i="13" s="1"/>
  <c r="C120" i="2"/>
  <c r="L211" i="1"/>
  <c r="E8" i="13"/>
  <c r="C8" i="13" s="1"/>
  <c r="C115" i="2"/>
  <c r="C78" i="2"/>
  <c r="C81" i="2" s="1"/>
  <c r="C62" i="2"/>
  <c r="C63" i="2" s="1"/>
  <c r="F112" i="1"/>
  <c r="C35" i="10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I663" i="1"/>
  <c r="G635" i="1"/>
  <c r="J635" i="1" s="1"/>
  <c r="L545" i="1" l="1"/>
  <c r="E51" i="2"/>
  <c r="J647" i="1"/>
  <c r="H664" i="1"/>
  <c r="H667" i="1" s="1"/>
  <c r="L408" i="1"/>
  <c r="I661" i="1"/>
  <c r="C36" i="10"/>
  <c r="C128" i="2"/>
  <c r="C145" i="2" s="1"/>
  <c r="E145" i="2"/>
  <c r="D31" i="13"/>
  <c r="C31" i="13" s="1"/>
  <c r="F660" i="1"/>
  <c r="I660" i="1" s="1"/>
  <c r="E33" i="13"/>
  <c r="D35" i="13" s="1"/>
  <c r="C28" i="10"/>
  <c r="D23" i="10" s="1"/>
  <c r="G667" i="1"/>
  <c r="L257" i="1"/>
  <c r="L271" i="1" s="1"/>
  <c r="G632" i="1" s="1"/>
  <c r="J632" i="1" s="1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37" i="1"/>
  <c r="J637" i="1" s="1"/>
  <c r="H646" i="1"/>
  <c r="J646" i="1" s="1"/>
  <c r="I664" i="1"/>
  <c r="I672" i="1" s="1"/>
  <c r="C7" i="10" s="1"/>
  <c r="D33" i="13"/>
  <c r="D36" i="13" s="1"/>
  <c r="F664" i="1"/>
  <c r="F672" i="1" s="1"/>
  <c r="C4" i="10" s="1"/>
  <c r="D11" i="10"/>
  <c r="D25" i="10"/>
  <c r="D21" i="10"/>
  <c r="D12" i="10"/>
  <c r="D10" i="10"/>
  <c r="D20" i="10"/>
  <c r="D16" i="10"/>
  <c r="D19" i="10"/>
  <c r="D13" i="10"/>
  <c r="D18" i="10"/>
  <c r="D26" i="10"/>
  <c r="D22" i="10"/>
  <c r="D15" i="10"/>
  <c r="D24" i="10"/>
  <c r="D27" i="10"/>
  <c r="D17" i="10"/>
  <c r="C30" i="10"/>
  <c r="C41" i="10"/>
  <c r="D38" i="10" s="1"/>
  <c r="F667" i="1" l="1"/>
  <c r="H656" i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<sst xmlns="http://schemas.openxmlformats.org/spreadsheetml/2006/main" count="3959" uniqueCount="915">
  <si>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</si>
  <si>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</si>
  <si>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</si>
  <si>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</si>
  <si>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</si>
  <si>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</si>
  <si>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</si>
  <si>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</si>
  <si>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</si>
  <si>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</si>
  <si>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</si>
  <si>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</si>
  <si>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</si>
  <si>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</si>
  <si>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</si>
  <si>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</si>
  <si>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</si>
  <si>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</si>
  <si>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</si>
  <si>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</si>
  <si>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</si>
  <si>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</si>
  <si>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</si>
  <si>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</si>
  <si>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</si>
  <si>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</si>
  <si>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</si>
  <si>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</si>
  <si>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</si>
  <si>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</si>
  <si>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</si>
  <si>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</si>
  <si>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</si>
  <si>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</si>
  <si>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</si>
  <si>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</si>
  <si>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</si>
  <si>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</si>
  <si>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</si>
  <si>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</si>
  <si>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</si>
  <si>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</si>
  <si>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</si>
  <si>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</si>
  <si>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</si>
  <si>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</si>
  <si>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</si>
  <si>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</si>
  <si>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</si>
  <si>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</si>
  <si>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</si>
  <si>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</si>
  <si>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</si>
  <si>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</si>
  <si>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</si>
  <si>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</si>
  <si>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</si>
  <si>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</si>
  <si>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</si>
  <si>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</si>
  <si>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</si>
  <si>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</si>
  <si>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</si>
  <si>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</si>
  <si>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</si>
  <si>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</si>
  <si>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</si>
  <si>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</si>
  <si>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</si>
  <si>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</si>
  <si>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</si>
  <si>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</si>
  <si>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</si>
  <si>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</si>
  <si>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</si>
  <si>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</si>
  <si>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</si>
  <si>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</si>
  <si>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</si>
  <si>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</si>
  <si>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</si>
  <si>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</si>
  <si>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</si>
  <si>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</si>
  <si>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</si>
  <si>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</si>
  <si>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</si>
  <si>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</si>
  <si>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</si>
  <si>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</si>
  <si>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</si>
  <si>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</si>
  <si>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</si>
  <si>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</si>
  <si>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</si>
  <si>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</si>
  <si>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</si>
  <si>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</si>
  <si>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</si>
  <si>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</si>
  <si>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</si>
  <si>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</si>
  <si>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</si>
  <si>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</si>
  <si>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</si>
  <si>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</si>
  <si>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</si>
  <si>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</si>
  <si>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</si>
  <si>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</si>
  <si>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</si>
  <si>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</si>
  <si>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</si>
  <si>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</si>
  <si>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</si>
  <si>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</si>
  <si>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</si>
  <si>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</si>
  <si>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</si>
  <si>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</si>
  <si>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</si>
  <si>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</si>
  <si>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</si>
  <si>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</si>
  <si>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</si>
  <si>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</si>
  <si>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</si>
  <si>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</si>
  <si>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</si>
  <si>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</si>
  <si>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</si>
  <si>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</si>
  <si>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</si>
  <si>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</si>
  <si>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</si>
  <si>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</si>
  <si>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</si>
  <si>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</si>
  <si>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</si>
  <si>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</si>
  <si>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</si>
  <si>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</si>
  <si>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</si>
  <si>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</si>
  <si>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</si>
  <si>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</si>
  <si>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</si>
  <si>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</si>
  <si>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</si>
  <si>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</si>
  <si>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</si>
  <si>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</si>
  <si>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</si>
  <si>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</si>
  <si>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</si>
  <si>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</si>
  <si>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</si>
  <si>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</si>
  <si>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</si>
  <si>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</si>
  <si>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</si>
  <si>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</si>
  <si>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</si>
  <si>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</si>
  <si>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</si>
  <si>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</si>
  <si>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</si>
  <si>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</si>
  <si>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</si>
  <si>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</si>
  <si>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</si>
  <si>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</si>
  <si>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</si>
  <si>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</si>
  <si>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</si>
  <si>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</si>
  <si>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</si>
  <si>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</si>
  <si>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</si>
  <si>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</si>
  <si>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</si>
  <si>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</si>
  <si>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</si>
  <si>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</si>
  <si>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</si>
  <si>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</si>
  <si>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</si>
  <si>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</si>
  <si>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</si>
  <si>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</si>
  <si>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</si>
  <si>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</si>
  <si>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</si>
  <si>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</si>
  <si>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</si>
  <si>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</si>
  <si>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</si>
  <si>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</si>
  <si>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</si>
  <si>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</si>
  <si>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</si>
  <si>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</si>
  <si>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</si>
  <si>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</si>
  <si>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</si>
  <si>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</si>
  <si>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</si>
  <si>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</si>
  <si>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</si>
  <si>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</si>
  <si>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</si>
  <si>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</si>
  <si>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</si>
  <si>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</si>
  <si>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</si>
  <si>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</si>
  <si>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</si>
  <si>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</si>
  <si>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</si>
  <si>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</si>
  <si>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</si>
  <si>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</si>
  <si>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</si>
  <si>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</si>
  <si>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</si>
  <si>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</si>
  <si>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</si>
  <si>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</si>
  <si>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</si>
  <si>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</si>
  <si>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</si>
  <si>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</si>
  <si>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</si>
  <si>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</si>
  <si>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</si>
  <si>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</si>
  <si>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</si>
  <si>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</si>
  <si>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</si>
  <si>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</si>
  <si>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</si>
  <si>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</si>
  <si>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</si>
  <si>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</si>
  <si>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</si>
  <si>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</si>
  <si>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</si>
  <si>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</si>
  <si>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</si>
  <si>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</si>
  <si>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</si>
  <si>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</si>
  <si>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</si>
  <si>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</si>
  <si>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</si>
  <si>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</si>
  <si>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</si>
  <si>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</si>
  <si>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</si>
  <si>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</si>
  <si>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</si>
  <si>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</si>
  <si>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</si>
  <si>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</si>
  <si>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</si>
  <si>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</si>
  <si>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</si>
  <si>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</si>
  <si>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</si>
  <si>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</si>
  <si>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</si>
  <si>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</si>
  <si>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</si>
  <si>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</si>
  <si>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</si>
  <si>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</si>
  <si>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</si>
  <si>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</si>
  <si>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</si>
  <si>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</si>
  <si>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</si>
  <si>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</si>
  <si>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</si>
  <si>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</si>
  <si>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</si>
  <si>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</si>
  <si>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</si>
  <si>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</si>
  <si>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</si>
  <si>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</si>
  <si>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</si>
  <si>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</si>
  <si>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</si>
  <si>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</si>
  <si>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</si>
  <si>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</si>
  <si>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</si>
  <si>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</si>
  <si>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</si>
  <si>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</si>
  <si>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</si>
  <si>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</si>
  <si>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</si>
  <si>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</si>
  <si>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</si>
  <si>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</si>
  <si>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</si>
  <si>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</si>
  <si>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</si>
  <si>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</si>
  <si>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</si>
  <si>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</si>
  <si>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</si>
  <si>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</si>
  <si>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</si>
  <si>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</si>
  <si>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</si>
  <si>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</si>
  <si>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</si>
  <si>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</si>
  <si>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</si>
  <si>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</si>
  <si>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</si>
  <si>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</si>
  <si>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</si>
  <si>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</si>
  <si>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</si>
  <si>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</si>
  <si>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</si>
  <si>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</si>
  <si>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</si>
  <si>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</si>
  <si>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</si>
  <si>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</si>
  <si>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</si>
  <si>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</si>
  <si>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</si>
  <si>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</si>
  <si>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</si>
  <si>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</si>
  <si>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</si>
  <si>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</si>
  <si>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</si>
  <si>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</si>
  <si>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</si>
  <si>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</si>
  <si>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</si>
  <si>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</si>
  <si>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</si>
  <si>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</si>
  <si>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</si>
  <si>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</si>
  <si>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</si>
  <si>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</si>
  <si>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</si>
  <si>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</si>
  <si>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</si>
  <si>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</si>
  <si>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</si>
  <si>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</si>
  <si>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</si>
  <si>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</si>
  <si>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</si>
  <si>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</si>
  <si>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</si>
  <si>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</si>
  <si>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</si>
  <si>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</si>
  <si>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</si>
  <si>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</si>
  <si>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</si>
  <si>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</si>
  <si>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</si>
  <si>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</si>
  <si>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</si>
  <si>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</si>
  <si>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</si>
  <si>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</si>
  <si>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</si>
  <si>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</si>
  <si>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</si>
  <si>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</si>
  <si>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</si>
  <si>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</si>
  <si>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</si>
  <si>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</si>
  <si>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</si>
  <si>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</si>
  <si>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</si>
  <si>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</si>
  <si>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</si>
  <si>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</si>
  <si>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</si>
  <si>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</si>
  <si>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</si>
  <si>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</si>
  <si>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</si>
  <si>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</si>
  <si>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</si>
  <si>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</si>
  <si>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</si>
  <si>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</si>
  <si>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</si>
  <si>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</si>
  <si>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</si>
  <si>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</si>
  <si>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</si>
  <si>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</si>
  <si>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</si>
  <si>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</si>
  <si>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</si>
  <si>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</si>
  <si>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</si>
  <si>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</si>
  <si>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</si>
  <si>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</si>
  <si>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</si>
  <si>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</si>
  <si>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</si>
  <si>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</si>
  <si>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</si>
  <si>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</si>
  <si>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</si>
  <si>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</si>
  <si>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</si>
  <si>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</si>
  <si>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</si>
  <si>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</si>
  <si>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</si>
  <si>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</si>
  <si>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</si>
  <si>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</si>
  <si>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</si>
  <si>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</si>
  <si>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</si>
  <si>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</si>
  <si>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</si>
  <si>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</si>
  <si>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</si>
  <si>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</si>
  <si>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</si>
  <si>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</si>
  <si>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</si>
  <si>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</si>
  <si>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</si>
  <si>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</si>
  <si>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</si>
  <si>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</si>
  <si>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</si>
  <si>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</si>
  <si>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</si>
  <si>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</si>
  <si>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</si>
  <si>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</si>
  <si>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</si>
  <si>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</si>
  <si>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</si>
  <si>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</si>
  <si>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</si>
  <si>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</si>
  <si>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</si>
  <si>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</si>
  <si>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</si>
  <si>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</si>
  <si>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</si>
  <si>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</si>
  <si>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</si>
  <si>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</si>
  <si>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</si>
  <si>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</si>
  <si>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</si>
  <si>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</si>
  <si>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</si>
  <si>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</si>
  <si>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</si>
  <si>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</si>
  <si>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</si>
  <si>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</si>
  <si>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</si>
  <si>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</si>
  <si>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</si>
  <si>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</si>
  <si>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</si>
  <si>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</si>
  <si>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</si>
  <si>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</si>
  <si>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</si>
  <si>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</si>
  <si>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</si>
  <si>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</si>
  <si>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</si>
  <si>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</si>
  <si>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</si>
  <si>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</si>
  <si>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</si>
  <si>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</si>
  <si>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</si>
  <si>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</si>
  <si>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</si>
  <si>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</si>
  <si>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</si>
  <si>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</si>
  <si>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</si>
  <si>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</si>
  <si>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</si>
  <si>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</si>
  <si>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</si>
  <si>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</si>
  <si>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</si>
  <si>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</si>
  <si>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</si>
  <si>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</si>
  <si>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</si>
  <si>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</si>
  <si>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</si>
  <si>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</si>
  <si>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</si>
  <si>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</si>
  <si>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</si>
  <si>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</si>
  <si>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</si>
  <si>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</si>
  <si>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</si>
  <si>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</si>
  <si>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</si>
  <si>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</si>
  <si>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</si>
  <si>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</si>
  <si>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</si>
  <si>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</si>
  <si>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</si>
  <si>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</si>
  <si>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</si>
  <si>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</si>
  <si>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</si>
  <si>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</si>
  <si>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</si>
  <si>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</si>
  <si>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</si>
  <si>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</si>
  <si>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</si>
  <si>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</si>
  <si>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</si>
  <si>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</si>
  <si>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</si>
  <si>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</si>
  <si>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</si>
  <si>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</si>
  <si>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</si>
  <si>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</si>
  <si>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</si>
  <si>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</si>
  <si>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</si>
  <si>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</si>
  <si>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</si>
  <si>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</si>
  <si>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</si>
  <si>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</si>
  <si>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</si>
  <si>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</si>
  <si>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</si>
  <si>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</si>
  <si>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</si>
  <si>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</si>
  <si>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</si>
  <si>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</si>
  <si>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</si>
  <si>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</si>
  <si>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</si>
  <si>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</si>
  <si>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</si>
  <si>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</si>
  <si>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</si>
  <si>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</si>
  <si>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</si>
  <si>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</si>
  <si>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</si>
  <si>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</si>
  <si>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</si>
  <si>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</si>
  <si>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</si>
  <si>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</si>
  <si>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</si>
  <si>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</si>
  <si>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</si>
  <si>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</si>
  <si>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</si>
  <si>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</si>
  <si>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</si>
  <si>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</si>
  <si>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</si>
  <si>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</si>
  <si>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</si>
  <si>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</si>
  <si>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</si>
  <si>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</si>
  <si>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</si>
  <si>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</si>
  <si>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</si>
  <si>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</si>
  <si>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</si>
  <si>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</si>
  <si>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</si>
  <si>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</si>
  <si>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</si>
  <si>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</si>
  <si>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</si>
  <si>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</si>
  <si>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</si>
  <si>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</si>
  <si>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</si>
  <si>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</si>
  <si>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</si>
  <si>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</si>
  <si>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</si>
  <si>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</si>
  <si>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</si>
  <si>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</si>
  <si>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</si>
  <si>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</si>
  <si>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</si>
  <si>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</si>
  <si>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</si>
  <si>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</si>
  <si>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</si>
  <si>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</si>
  <si>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</si>
  <si>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</si>
  <si>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</si>
  <si>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</si>
  <si>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</si>
  <si>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</si>
  <si>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</si>
  <si>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</si>
  <si>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</si>
  <si>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</si>
  <si>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</si>
  <si>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</si>
  <si>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</si>
  <si>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</si>
  <si>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</si>
  <si>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</si>
  <si>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</si>
  <si>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</si>
  <si>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</si>
  <si>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</si>
  <si>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</si>
  <si>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</si>
  <si>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</si>
  <si>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</si>
  <si>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</si>
  <si>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</si>
  <si>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</si>
  <si>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</si>
  <si>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</si>
  <si>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</si>
  <si>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</si>
  <si>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</si>
  <si>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</si>
  <si>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</si>
  <si>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</si>
  <si>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</si>
  <si>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</si>
  <si>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</si>
  <si>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</si>
  <si>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</si>
  <si>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</si>
  <si>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</si>
  <si>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</si>
  <si>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</si>
  <si>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</si>
  <si>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</si>
  <si>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</si>
  <si>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</si>
  <si>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</si>
  <si>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</si>
  <si>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</si>
  <si>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</si>
  <si>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</si>
  <si>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</si>
  <si>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</si>
  <si>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</si>
  <si>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</si>
  <si>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</si>
  <si>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</si>
  <si>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</si>
  <si>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</si>
  <si>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</si>
  <si>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</si>
  <si>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</si>
  <si>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</si>
  <si>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</si>
  <si>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</si>
  <si>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</si>
  <si>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</si>
  <si>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</si>
  <si>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</si>
  <si>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</si>
  <si>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</si>
  <si>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</si>
  <si>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</si>
  <si>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</si>
  <si>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</si>
  <si>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</si>
  <si>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</si>
  <si>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</si>
  <si>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</si>
  <si>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</si>
  <si>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</si>
  <si>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</si>
  <si>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</si>
  <si>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</si>
  <si>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</si>
  <si>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</si>
  <si>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</si>
  <si>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</si>
  <si>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</si>
  <si>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</si>
  <si>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</si>
  <si>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</si>
  <si>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</si>
  <si>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</si>
  <si>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</si>
  <si>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</si>
  <si>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</si>
  <si>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</si>
  <si>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</si>
  <si>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</si>
  <si>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</si>
  <si>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</si>
  <si>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</si>
  <si>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</si>
  <si>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</si>
  <si>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</si>
  <si>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</si>
  <si>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</si>
  <si>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</si>
  <si>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</si>
  <si>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</si>
  <si>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</si>
  <si>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</si>
  <si>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</si>
  <si>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</si>
  <si>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</si>
  <si>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</si>
  <si>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</si>
  <si>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</si>
  <si>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</si>
  <si>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</si>
  <si>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</si>
  <si>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</si>
  <si>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</si>
  <si>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</si>
  <si>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</si>
  <si>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</si>
  <si>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</si>
  <si>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</si>
  <si>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</si>
  <si>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</si>
  <si>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</si>
  <si>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</si>
  <si>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</si>
  <si>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</si>
  <si>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</si>
  <si>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</si>
  <si>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</si>
  <si>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</si>
  <si>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</si>
  <si>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</si>
  <si>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</si>
  <si>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</si>
  <si>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</si>
  <si>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</si>
  <si>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</si>
  <si>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</si>
  <si>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</si>
  <si>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</si>
  <si>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</si>
  <si>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</si>
  <si>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</si>
  <si>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</si>
  <si>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</si>
  <si>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</si>
  <si>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</si>
  <si>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</si>
  <si>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</si>
  <si>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</si>
  <si>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</si>
  <si>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</si>
  <si>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</si>
  <si>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</si>
  <si>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</si>
  <si>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</si>
  <si>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</si>
  <si>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</si>
  <si>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</si>
  <si>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</si>
  <si>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</si>
  <si>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</si>
  <si>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</si>
  <si>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</si>
  <si>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</si>
  <si>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</si>
  <si>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</si>
  <si>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</si>
  <si>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</si>
  <si>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</si>
  <si>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</si>
  <si>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</si>
  <si>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</si>
  <si>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</si>
  <si>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</si>
  <si>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</si>
  <si>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</si>
  <si>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</si>
  <si>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</si>
  <si>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</si>
  <si>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</si>
  <si>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</si>
  <si>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</si>
  <si>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</si>
  <si>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</si>
  <si>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</si>
  <si>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</si>
  <si>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</si>
  <si>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</si>
  <si>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</si>
  <si>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</si>
  <si>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</si>
  <si>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</si>
  <si>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</si>
  <si>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</si>
  <si>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</si>
  <si>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</si>
  <si>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</si>
  <si>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</si>
  <si>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</si>
  <si>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</si>
  <si>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</si>
  <si>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</si>
  <si>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</si>
  <si>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</si>
  <si>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</si>
  <si>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</si>
  <si>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</si>
  <si>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</si>
  <si>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</si>
  <si>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</si>
  <si>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</si>
  <si>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</si>
  <si>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</si>
  <si>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</si>
  <si>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</si>
  <si>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</si>
  <si>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</si>
  <si>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</si>
  <si>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</si>
  <si>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</si>
  <si>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</si>
  <si>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</si>
  <si>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</si>
  <si>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</si>
  <si>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</si>
  <si>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</si>
  <si>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</si>
  <si>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</si>
  <si>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</si>
  <si>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</si>
  <si>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</si>
  <si>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</si>
  <si>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</si>
  <si>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</si>
  <si>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</si>
  <si>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</si>
  <si>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</si>
  <si>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</si>
  <si>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</si>
  <si>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</si>
  <si>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</si>
  <si>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</si>
  <si>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</si>
  <si>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</si>
  <si>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</si>
  <si>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</si>
  <si>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</si>
  <si>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</si>
  <si>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</si>
  <si>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</si>
  <si>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</si>
  <si>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</si>
  <si>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</si>
  <si>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</si>
  <si>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</si>
  <si>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</si>
  <si>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</si>
  <si>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</si>
  <si>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</si>
  <si>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</si>
  <si>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</si>
  <si>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</si>
  <si>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</si>
  <si>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</si>
  <si>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</si>
  <si>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</si>
  <si>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</si>
  <si>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</si>
  <si>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</si>
  <si>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</si>
  <si>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</si>
  <si>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</si>
  <si>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</si>
  <si>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</si>
  <si>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CHICHESTER SCHOOL DISTRICT</t>
  </si>
  <si>
    <t>08/03</t>
  </si>
  <si>
    <t>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</si>
</sst>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99</v>
      </c>
      <c r="C2" s="21">
        <v>99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341885.89</v>
      </c>
      <c r="G9" s="18"/>
      <c r="H9" s="18">
        <v>0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85243.66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11887.69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23133.37</v>
      </c>
      <c r="G13" s="18">
        <v>2289.6</v>
      </c>
      <c r="H13" s="18">
        <v>14922.12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4554.9399999999996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376906.95</v>
      </c>
      <c r="G19" s="41">
        <f>SUM(G9:G18)</f>
        <v>6844.5399999999991</v>
      </c>
      <c r="H19" s="41">
        <f>SUM(H9:H18)</f>
        <v>14922.12</v>
      </c>
      <c r="I19" s="41">
        <f>SUM(I9:I18)</f>
        <v>0</v>
      </c>
      <c r="J19" s="41">
        <f>SUM(J9:J18)</f>
        <v>85243.66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6371.41</v>
      </c>
      <c r="H22" s="18">
        <v>5516.28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122551</v>
      </c>
      <c r="G23" s="18">
        <v>473.13</v>
      </c>
      <c r="H23" s="18">
        <v>1515.67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4285.49</v>
      </c>
      <c r="G24" s="18">
        <v>0</v>
      </c>
      <c r="H24" s="18">
        <v>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2099.84</v>
      </c>
      <c r="G29" s="18"/>
      <c r="H29" s="18">
        <v>0</v>
      </c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/>
      <c r="H30" s="18">
        <v>0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128936.33</v>
      </c>
      <c r="G32" s="41">
        <f>SUM(G22:G31)</f>
        <v>6844.54</v>
      </c>
      <c r="H32" s="41">
        <f>SUM(H22:H31)</f>
        <v>7031.95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100000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7890.17</v>
      </c>
      <c r="I48" s="18"/>
      <c r="J48" s="13">
        <f>SUM(I459)</f>
        <v>85243.66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147970.62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247970.62</v>
      </c>
      <c r="G51" s="41">
        <f>SUM(G35:G50)</f>
        <v>0</v>
      </c>
      <c r="H51" s="41">
        <f>SUM(H35:H50)</f>
        <v>7890.17</v>
      </c>
      <c r="I51" s="41">
        <f>SUM(I35:I50)</f>
        <v>0</v>
      </c>
      <c r="J51" s="41">
        <f>SUM(J35:J50)</f>
        <v>85243.66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376906.95</v>
      </c>
      <c r="G52" s="41">
        <f>G51+G32</f>
        <v>6844.54</v>
      </c>
      <c r="H52" s="41">
        <f>H51+H32</f>
        <v>14922.119999999999</v>
      </c>
      <c r="I52" s="41">
        <f>I51+I32</f>
        <v>0</v>
      </c>
      <c r="J52" s="41">
        <f>J51+J32</f>
        <v>85243.66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4447333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4447333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7977.2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7977.2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2855.33</v>
      </c>
      <c r="G96" s="18"/>
      <c r="H96" s="18"/>
      <c r="I96" s="18"/>
      <c r="J96" s="18">
        <v>444.55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46220.45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19458.39</v>
      </c>
      <c r="G102" s="18"/>
      <c r="H102" s="18">
        <v>10212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5030.0200000000004</v>
      </c>
      <c r="G110" s="18">
        <v>126.33</v>
      </c>
      <c r="H110" s="18"/>
      <c r="I110" s="18"/>
      <c r="J110" s="18">
        <v>1005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27343.74</v>
      </c>
      <c r="G111" s="41">
        <f>SUM(G96:G110)</f>
        <v>46346.78</v>
      </c>
      <c r="H111" s="41">
        <f>SUM(H96:H110)</f>
        <v>10212</v>
      </c>
      <c r="I111" s="41">
        <f>SUM(I96:I110)</f>
        <v>0</v>
      </c>
      <c r="J111" s="41">
        <f>SUM(J96:J110)</f>
        <v>1449.55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4482653.9400000004</v>
      </c>
      <c r="G112" s="41">
        <f>G60+G111</f>
        <v>46346.78</v>
      </c>
      <c r="H112" s="41">
        <f>H60+H79+H94+H111</f>
        <v>10212</v>
      </c>
      <c r="I112" s="41">
        <f>I60+I111</f>
        <v>0</v>
      </c>
      <c r="J112" s="41">
        <f>J60+J111</f>
        <v>1449.55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853585.77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614077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3483.85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1471146.62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26016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71114.75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1276.78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97130.75</v>
      </c>
      <c r="G136" s="41">
        <f>SUM(G123:G135)</f>
        <v>1276.78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1568277.37</v>
      </c>
      <c r="G140" s="41">
        <f>G121+SUM(G136:G137)</f>
        <v>1276.78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>
        <v>2500</v>
      </c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20141.73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41516.6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29452.720000000001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49707.6</v>
      </c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47165.96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0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96873.56</v>
      </c>
      <c r="G162" s="41">
        <f>SUM(G150:G161)</f>
        <v>29452.720000000001</v>
      </c>
      <c r="H162" s="41">
        <f>SUM(H150:H161)</f>
        <v>64158.33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96873.56</v>
      </c>
      <c r="G169" s="41">
        <f>G147+G162+SUM(G163:G168)</f>
        <v>29452.720000000001</v>
      </c>
      <c r="H169" s="41">
        <f>H147+H162+SUM(H163:H168)</f>
        <v>64158.33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38974.5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38974.5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38974.5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6147804.8700000001</v>
      </c>
      <c r="G193" s="47">
        <f>G112+G140+G169+G192</f>
        <v>116050.78</v>
      </c>
      <c r="H193" s="47">
        <f>H112+H140+H169+H192</f>
        <v>74370.33</v>
      </c>
      <c r="I193" s="47">
        <f>I112+I140+I169+I192</f>
        <v>0</v>
      </c>
      <c r="J193" s="47">
        <f>J112+J140+J192</f>
        <v>1449.55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1147417.3700000001</v>
      </c>
      <c r="G197" s="18">
        <v>621055.18999999994</v>
      </c>
      <c r="H197" s="18">
        <v>35785.67</v>
      </c>
      <c r="I197" s="18">
        <v>56120.38</v>
      </c>
      <c r="J197" s="18">
        <v>11805.06</v>
      </c>
      <c r="K197" s="18"/>
      <c r="L197" s="19">
        <f>SUM(F197:K197)</f>
        <v>1872183.67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433997.74</v>
      </c>
      <c r="G198" s="18">
        <v>234907.16</v>
      </c>
      <c r="H198" s="18">
        <v>61762.19</v>
      </c>
      <c r="I198" s="18">
        <v>1360.64</v>
      </c>
      <c r="J198" s="18">
        <v>0</v>
      </c>
      <c r="K198" s="18">
        <v>530</v>
      </c>
      <c r="L198" s="19">
        <f>SUM(F198:K198)</f>
        <v>732557.7300000001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26250</v>
      </c>
      <c r="G200" s="18">
        <v>14208.17</v>
      </c>
      <c r="H200" s="18">
        <v>3330</v>
      </c>
      <c r="I200" s="18">
        <v>1183.1600000000001</v>
      </c>
      <c r="J200" s="18"/>
      <c r="K200" s="18">
        <v>6422.36</v>
      </c>
      <c r="L200" s="19">
        <f>SUM(F200:K200)</f>
        <v>51393.69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114604</v>
      </c>
      <c r="G202" s="18">
        <v>62030.97</v>
      </c>
      <c r="H202" s="18">
        <v>114633.83</v>
      </c>
      <c r="I202" s="18">
        <v>889.27</v>
      </c>
      <c r="J202" s="18">
        <v>700.28</v>
      </c>
      <c r="K202" s="18">
        <v>1758.5</v>
      </c>
      <c r="L202" s="19">
        <f t="shared" ref="L202:L208" si="0">SUM(F202:K202)</f>
        <v>294616.85000000003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92201.67</v>
      </c>
      <c r="G203" s="18">
        <v>49905.4</v>
      </c>
      <c r="H203" s="18">
        <v>11441.86</v>
      </c>
      <c r="I203" s="18">
        <v>2113.88</v>
      </c>
      <c r="J203" s="18">
        <v>0</v>
      </c>
      <c r="K203" s="18"/>
      <c r="L203" s="19">
        <f t="shared" si="0"/>
        <v>155662.81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5248.9</v>
      </c>
      <c r="G204" s="18">
        <v>2841.04</v>
      </c>
      <c r="H204" s="18">
        <v>180292.75</v>
      </c>
      <c r="I204" s="18">
        <v>196.03</v>
      </c>
      <c r="J204" s="18"/>
      <c r="K204" s="18">
        <v>3295.99</v>
      </c>
      <c r="L204" s="19">
        <f t="shared" si="0"/>
        <v>191874.71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118616.54</v>
      </c>
      <c r="G205" s="18">
        <v>64202.81</v>
      </c>
      <c r="H205" s="18">
        <v>11732.88</v>
      </c>
      <c r="I205" s="18">
        <v>227.83</v>
      </c>
      <c r="J205" s="18">
        <v>0</v>
      </c>
      <c r="K205" s="18">
        <v>735</v>
      </c>
      <c r="L205" s="19">
        <f t="shared" si="0"/>
        <v>195515.05999999997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92788.6</v>
      </c>
      <c r="G207" s="18">
        <v>50223.08</v>
      </c>
      <c r="H207" s="18">
        <v>49079.69</v>
      </c>
      <c r="I207" s="18">
        <v>73215.570000000007</v>
      </c>
      <c r="J207" s="18">
        <v>84.97</v>
      </c>
      <c r="K207" s="18"/>
      <c r="L207" s="19">
        <f t="shared" si="0"/>
        <v>265391.90999999997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236612.58</v>
      </c>
      <c r="I208" s="18"/>
      <c r="J208" s="18"/>
      <c r="K208" s="18"/>
      <c r="L208" s="19">
        <f t="shared" si="0"/>
        <v>236612.58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2031124.82</v>
      </c>
      <c r="G211" s="41">
        <f t="shared" si="1"/>
        <v>1099373.82</v>
      </c>
      <c r="H211" s="41">
        <f t="shared" si="1"/>
        <v>704671.45</v>
      </c>
      <c r="I211" s="41">
        <f t="shared" si="1"/>
        <v>135306.76</v>
      </c>
      <c r="J211" s="41">
        <f t="shared" si="1"/>
        <v>12590.31</v>
      </c>
      <c r="K211" s="41">
        <f t="shared" si="1"/>
        <v>12741.85</v>
      </c>
      <c r="L211" s="41">
        <f t="shared" si="1"/>
        <v>3995809.0100000002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1565248.46</v>
      </c>
      <c r="I233" s="18"/>
      <c r="J233" s="18"/>
      <c r="K233" s="18"/>
      <c r="L233" s="19">
        <f>SUM(F233:K233)</f>
        <v>1565248.46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202316.77</v>
      </c>
      <c r="I234" s="18"/>
      <c r="J234" s="18"/>
      <c r="K234" s="18"/>
      <c r="L234" s="19">
        <f>SUM(F234:K234)</f>
        <v>202316.77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65076.45</v>
      </c>
      <c r="I238" s="18"/>
      <c r="J238" s="18"/>
      <c r="K238" s="18"/>
      <c r="L238" s="19">
        <f t="shared" ref="L238:L244" si="4">SUM(F238:K238)</f>
        <v>65076.45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73192.52</v>
      </c>
      <c r="I244" s="18"/>
      <c r="J244" s="18"/>
      <c r="K244" s="18"/>
      <c r="L244" s="19">
        <f t="shared" si="4"/>
        <v>73192.52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1905834.2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1905834.2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2031124.82</v>
      </c>
      <c r="G257" s="41">
        <f t="shared" si="8"/>
        <v>1099373.82</v>
      </c>
      <c r="H257" s="41">
        <f t="shared" si="8"/>
        <v>2610505.65</v>
      </c>
      <c r="I257" s="41">
        <f t="shared" si="8"/>
        <v>135306.76</v>
      </c>
      <c r="J257" s="41">
        <f t="shared" si="8"/>
        <v>12590.31</v>
      </c>
      <c r="K257" s="41">
        <f t="shared" si="8"/>
        <v>12741.85</v>
      </c>
      <c r="L257" s="41">
        <f t="shared" si="8"/>
        <v>5901643.21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105000</v>
      </c>
      <c r="L260" s="19">
        <f>SUM(F260:K260)</f>
        <v>105000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38974.5</v>
      </c>
      <c r="L263" s="19">
        <f>SUM(F263:K263)</f>
        <v>38974.5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0</v>
      </c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6941.54</v>
      </c>
      <c r="L268" s="19">
        <f t="shared" si="9"/>
        <v>6941.54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150916.04</v>
      </c>
      <c r="L270" s="41">
        <f t="shared" si="9"/>
        <v>150916.04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2031124.82</v>
      </c>
      <c r="G271" s="42">
        <f t="shared" si="11"/>
        <v>1099373.82</v>
      </c>
      <c r="H271" s="42">
        <f t="shared" si="11"/>
        <v>2610505.65</v>
      </c>
      <c r="I271" s="42">
        <f t="shared" si="11"/>
        <v>135306.76</v>
      </c>
      <c r="J271" s="42">
        <f t="shared" si="11"/>
        <v>12590.31</v>
      </c>
      <c r="K271" s="42">
        <f t="shared" si="11"/>
        <v>163657.89000000001</v>
      </c>
      <c r="L271" s="42">
        <f t="shared" si="11"/>
        <v>6052559.25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26997.58</v>
      </c>
      <c r="G276" s="18">
        <v>2639.07</v>
      </c>
      <c r="H276" s="18">
        <v>0</v>
      </c>
      <c r="I276" s="18">
        <v>11854.7</v>
      </c>
      <c r="J276" s="18">
        <v>18562.39</v>
      </c>
      <c r="K276" s="18"/>
      <c r="L276" s="19">
        <f>SUM(F276:K276)</f>
        <v>60053.740000000005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>
        <v>5000</v>
      </c>
      <c r="I279" s="18"/>
      <c r="J279" s="18"/>
      <c r="K279" s="18"/>
      <c r="L279" s="19">
        <f>SUM(F279:K279)</f>
        <v>5000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/>
      <c r="J281" s="18"/>
      <c r="K281" s="18">
        <v>1211.29</v>
      </c>
      <c r="L281" s="19">
        <f t="shared" ref="L281:L287" si="12">SUM(F281:K281)</f>
        <v>1211.29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0</v>
      </c>
      <c r="G282" s="18">
        <v>0</v>
      </c>
      <c r="H282" s="18">
        <v>0</v>
      </c>
      <c r="I282" s="18">
        <v>385.25</v>
      </c>
      <c r="J282" s="18"/>
      <c r="K282" s="18"/>
      <c r="L282" s="19">
        <f t="shared" si="12"/>
        <v>385.25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1814.88</v>
      </c>
      <c r="L283" s="19">
        <f t="shared" si="12"/>
        <v>1814.88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26997.58</v>
      </c>
      <c r="G290" s="42">
        <f t="shared" si="13"/>
        <v>2639.07</v>
      </c>
      <c r="H290" s="42">
        <f t="shared" si="13"/>
        <v>5000</v>
      </c>
      <c r="I290" s="42">
        <f t="shared" si="13"/>
        <v>12239.95</v>
      </c>
      <c r="J290" s="42">
        <f t="shared" si="13"/>
        <v>18562.39</v>
      </c>
      <c r="K290" s="42">
        <f t="shared" si="13"/>
        <v>3026.17</v>
      </c>
      <c r="L290" s="41">
        <f t="shared" si="13"/>
        <v>68465.16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26997.58</v>
      </c>
      <c r="G338" s="41">
        <f t="shared" si="20"/>
        <v>2639.07</v>
      </c>
      <c r="H338" s="41">
        <f t="shared" si="20"/>
        <v>5000</v>
      </c>
      <c r="I338" s="41">
        <f t="shared" si="20"/>
        <v>12239.95</v>
      </c>
      <c r="J338" s="41">
        <f t="shared" si="20"/>
        <v>18562.39</v>
      </c>
      <c r="K338" s="41">
        <f t="shared" si="20"/>
        <v>3026.17</v>
      </c>
      <c r="L338" s="41">
        <f t="shared" si="20"/>
        <v>68465.16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26997.58</v>
      </c>
      <c r="G352" s="41">
        <f>G338</f>
        <v>2639.07</v>
      </c>
      <c r="H352" s="41">
        <f>H338</f>
        <v>5000</v>
      </c>
      <c r="I352" s="41">
        <f>I338</f>
        <v>12239.95</v>
      </c>
      <c r="J352" s="41">
        <f>J338</f>
        <v>18562.39</v>
      </c>
      <c r="K352" s="47">
        <f>K338+K351</f>
        <v>3026.17</v>
      </c>
      <c r="L352" s="41">
        <f>L338+L351</f>
        <v>68465.16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49092.82</v>
      </c>
      <c r="G358" s="18">
        <v>26187.95</v>
      </c>
      <c r="H358" s="18">
        <v>5166.2299999999996</v>
      </c>
      <c r="I358" s="18">
        <v>35003.78</v>
      </c>
      <c r="J358" s="18">
        <v>0</v>
      </c>
      <c r="K358" s="18">
        <v>600</v>
      </c>
      <c r="L358" s="13">
        <f>SUM(F358:K358)</f>
        <v>116050.78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49092.82</v>
      </c>
      <c r="G362" s="47">
        <f t="shared" si="22"/>
        <v>26187.95</v>
      </c>
      <c r="H362" s="47">
        <f t="shared" si="22"/>
        <v>5166.2299999999996</v>
      </c>
      <c r="I362" s="47">
        <f t="shared" si="22"/>
        <v>35003.78</v>
      </c>
      <c r="J362" s="47">
        <f t="shared" si="22"/>
        <v>0</v>
      </c>
      <c r="K362" s="47">
        <f t="shared" si="22"/>
        <v>600</v>
      </c>
      <c r="L362" s="47">
        <f t="shared" si="22"/>
        <v>116050.78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33415.68</v>
      </c>
      <c r="G367" s="18"/>
      <c r="H367" s="18"/>
      <c r="I367" s="56">
        <f>SUM(F367:H367)</f>
        <v>33415.68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1588.1</v>
      </c>
      <c r="G368" s="63"/>
      <c r="H368" s="63"/>
      <c r="I368" s="56">
        <f>SUM(F368:H368)</f>
        <v>1588.1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35003.78</v>
      </c>
      <c r="G369" s="47">
        <f>SUM(G367:G368)</f>
        <v>0</v>
      </c>
      <c r="H369" s="47">
        <f>SUM(H367:H368)</f>
        <v>0</v>
      </c>
      <c r="I369" s="47">
        <f>SUM(I367:I368)</f>
        <v>35003.78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263.83</v>
      </c>
      <c r="I396" s="18">
        <v>573</v>
      </c>
      <c r="J396" s="24" t="s">
        <v>286</v>
      </c>
      <c r="K396" s="24" t="s">
        <v>286</v>
      </c>
      <c r="L396" s="56">
        <f t="shared" si="26"/>
        <v>836.82999999999993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75.260000000000005</v>
      </c>
      <c r="I397" s="18">
        <v>179.9</v>
      </c>
      <c r="J397" s="24" t="s">
        <v>286</v>
      </c>
      <c r="K397" s="24" t="s">
        <v>286</v>
      </c>
      <c r="L397" s="56">
        <f t="shared" si="26"/>
        <v>255.16000000000003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105.46</v>
      </c>
      <c r="I399" s="18">
        <v>252.1</v>
      </c>
      <c r="J399" s="24" t="s">
        <v>286</v>
      </c>
      <c r="K399" s="24" t="s">
        <v>286</v>
      </c>
      <c r="L399" s="56">
        <f t="shared" si="26"/>
        <v>357.56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0</v>
      </c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444.54999999999995</v>
      </c>
      <c r="I401" s="47">
        <f>SUM(I395:I400)</f>
        <v>1005</v>
      </c>
      <c r="J401" s="45" t="s">
        <v>286</v>
      </c>
      <c r="K401" s="45" t="s">
        <v>286</v>
      </c>
      <c r="L401" s="47">
        <f>SUM(L395:L400)</f>
        <v>1449.55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444.54999999999995</v>
      </c>
      <c r="I408" s="47">
        <f>I393+I401+I407</f>
        <v>1005</v>
      </c>
      <c r="J408" s="24" t="s">
        <v>286</v>
      </c>
      <c r="K408" s="24" t="s">
        <v>286</v>
      </c>
      <c r="L408" s="47">
        <f>L393+L401+L407</f>
        <v>1449.55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85243.66</v>
      </c>
      <c r="H440" s="18"/>
      <c r="I440" s="56">
        <f t="shared" si="33"/>
        <v>85243.66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85243.66</v>
      </c>
      <c r="H446" s="13">
        <f>SUM(H439:H445)</f>
        <v>0</v>
      </c>
      <c r="I446" s="13">
        <f>SUM(I439:I445)</f>
        <v>85243.66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85243.66</v>
      </c>
      <c r="H459" s="18"/>
      <c r="I459" s="56">
        <f t="shared" si="34"/>
        <v>85243.66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85243.66</v>
      </c>
      <c r="H460" s="83">
        <f>SUM(H454:H459)</f>
        <v>0</v>
      </c>
      <c r="I460" s="83">
        <f>SUM(I454:I459)</f>
        <v>85243.66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85243.66</v>
      </c>
      <c r="H461" s="42">
        <f>H452+H460</f>
        <v>0</v>
      </c>
      <c r="I461" s="42">
        <f>I452+I460</f>
        <v>85243.66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152725</v>
      </c>
      <c r="G465" s="18"/>
      <c r="H465" s="18">
        <v>1985</v>
      </c>
      <c r="I465" s="18"/>
      <c r="J465" s="18">
        <v>83794.11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6147804.8700000001</v>
      </c>
      <c r="G468" s="18">
        <v>116050.78</v>
      </c>
      <c r="H468" s="18">
        <v>74370.33</v>
      </c>
      <c r="I468" s="18"/>
      <c r="J468" s="18">
        <v>1449.55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6147804.8700000001</v>
      </c>
      <c r="G470" s="53">
        <f>SUM(G468:G469)</f>
        <v>116050.78</v>
      </c>
      <c r="H470" s="53">
        <f>SUM(H468:H469)</f>
        <v>74370.33</v>
      </c>
      <c r="I470" s="53">
        <f>SUM(I468:I469)</f>
        <v>0</v>
      </c>
      <c r="J470" s="53">
        <f>SUM(J468:J469)</f>
        <v>1449.55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6052559.25</v>
      </c>
      <c r="G472" s="18">
        <v>116050.78</v>
      </c>
      <c r="H472" s="18">
        <v>68465.16</v>
      </c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6052559.25</v>
      </c>
      <c r="G474" s="53">
        <f>SUM(G472:G473)</f>
        <v>116050.78</v>
      </c>
      <c r="H474" s="53">
        <f>SUM(H472:H473)</f>
        <v>68465.16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247970.62000000011</v>
      </c>
      <c r="G476" s="53">
        <f>(G465+G470)- G474</f>
        <v>0</v>
      </c>
      <c r="H476" s="53">
        <f>(H465+H470)- H474</f>
        <v>7890.1699999999983</v>
      </c>
      <c r="I476" s="53">
        <f>(I465+I470)- I474</f>
        <v>0</v>
      </c>
      <c r="J476" s="53">
        <f>(J465+J470)- J474</f>
        <v>85243.66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1600000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4.5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105000</v>
      </c>
      <c r="G495" s="18"/>
      <c r="H495" s="18"/>
      <c r="I495" s="18"/>
      <c r="J495" s="18"/>
      <c r="K495" s="53">
        <f>SUM(F495:J495)</f>
        <v>105000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105000</v>
      </c>
      <c r="G497" s="18"/>
      <c r="H497" s="18"/>
      <c r="I497" s="18"/>
      <c r="J497" s="18"/>
      <c r="K497" s="53">
        <f t="shared" si="35"/>
        <v>105000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</f>
        <v>433997.74</v>
      </c>
      <c r="G521" s="18">
        <f t="shared" ref="G521:K521" si="36">G198</f>
        <v>234907.16</v>
      </c>
      <c r="H521" s="18">
        <f t="shared" si="36"/>
        <v>61762.19</v>
      </c>
      <c r="I521" s="18">
        <f t="shared" si="36"/>
        <v>1360.64</v>
      </c>
      <c r="J521" s="18">
        <f t="shared" si="36"/>
        <v>0</v>
      </c>
      <c r="K521" s="18">
        <f t="shared" si="36"/>
        <v>530</v>
      </c>
      <c r="L521" s="88">
        <f>SUM(F521:K521)</f>
        <v>732557.7300000001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433997.74</v>
      </c>
      <c r="G524" s="108">
        <f t="shared" ref="G524:L524" si="37">SUM(G521:G523)</f>
        <v>234907.16</v>
      </c>
      <c r="H524" s="108">
        <f t="shared" si="37"/>
        <v>61762.19</v>
      </c>
      <c r="I524" s="108">
        <f t="shared" si="37"/>
        <v>1360.64</v>
      </c>
      <c r="J524" s="108">
        <f t="shared" si="37"/>
        <v>0</v>
      </c>
      <c r="K524" s="108">
        <f t="shared" si="37"/>
        <v>530</v>
      </c>
      <c r="L524" s="89">
        <f t="shared" si="37"/>
        <v>732557.7300000001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8174.9</v>
      </c>
      <c r="G531" s="18">
        <v>3767.01</v>
      </c>
      <c r="H531" s="18"/>
      <c r="I531" s="18"/>
      <c r="J531" s="18"/>
      <c r="K531" s="18"/>
      <c r="L531" s="88">
        <f>SUM(F531:K531)</f>
        <v>11941.91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2043.73</v>
      </c>
      <c r="G533" s="18">
        <v>941.75</v>
      </c>
      <c r="H533" s="18"/>
      <c r="I533" s="18"/>
      <c r="J533" s="18"/>
      <c r="K533" s="18"/>
      <c r="L533" s="88">
        <f>SUM(F533:K533)</f>
        <v>2985.48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10218.629999999999</v>
      </c>
      <c r="G534" s="89">
        <f t="shared" ref="G534:L534" si="39">SUM(G531:G533)</f>
        <v>4708.76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14927.39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47019.12</v>
      </c>
      <c r="I541" s="18"/>
      <c r="J541" s="18"/>
      <c r="K541" s="18"/>
      <c r="L541" s="88">
        <f>SUM(F541:K541)</f>
        <v>47019.12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20326.79</v>
      </c>
      <c r="I543" s="18"/>
      <c r="J543" s="18"/>
      <c r="K543" s="18"/>
      <c r="L543" s="88">
        <f>SUM(F543:K543)</f>
        <v>20326.79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67345.91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67345.91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444216.37</v>
      </c>
      <c r="G545" s="89">
        <f t="shared" ref="G545:L545" si="42">G524+G529+G534+G539+G544</f>
        <v>239615.92</v>
      </c>
      <c r="H545" s="89">
        <f t="shared" si="42"/>
        <v>129108.1</v>
      </c>
      <c r="I545" s="89">
        <f t="shared" si="42"/>
        <v>1360.64</v>
      </c>
      <c r="J545" s="89">
        <f t="shared" si="42"/>
        <v>0</v>
      </c>
      <c r="K545" s="89">
        <f t="shared" si="42"/>
        <v>530</v>
      </c>
      <c r="L545" s="89">
        <f t="shared" si="42"/>
        <v>814831.03000000014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732557.7300000001</v>
      </c>
      <c r="G549" s="87">
        <f>L526</f>
        <v>0</v>
      </c>
      <c r="H549" s="87">
        <f>L531</f>
        <v>11941.91</v>
      </c>
      <c r="I549" s="87">
        <f>L536</f>
        <v>0</v>
      </c>
      <c r="J549" s="87">
        <f>L541</f>
        <v>47019.12</v>
      </c>
      <c r="K549" s="87">
        <f>SUM(F549:J549)</f>
        <v>791518.76000000013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2985.48</v>
      </c>
      <c r="I551" s="87">
        <f>L538</f>
        <v>0</v>
      </c>
      <c r="J551" s="87">
        <f>L543</f>
        <v>20326.79</v>
      </c>
      <c r="K551" s="87">
        <f>SUM(F551:J551)</f>
        <v>23312.27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732557.7300000001</v>
      </c>
      <c r="G552" s="89">
        <f t="shared" si="43"/>
        <v>0</v>
      </c>
      <c r="H552" s="89">
        <f t="shared" si="43"/>
        <v>14927.39</v>
      </c>
      <c r="I552" s="89">
        <f t="shared" si="43"/>
        <v>0</v>
      </c>
      <c r="J552" s="89">
        <f t="shared" si="43"/>
        <v>67345.91</v>
      </c>
      <c r="K552" s="89">
        <f t="shared" si="43"/>
        <v>814831.03000000014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1565248.46</v>
      </c>
      <c r="I575" s="87">
        <f>SUM(F575:H575)</f>
        <v>1565248.46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60630.54</v>
      </c>
      <c r="G579" s="18"/>
      <c r="H579" s="18">
        <v>102252.12</v>
      </c>
      <c r="I579" s="87">
        <f t="shared" si="48"/>
        <v>162882.66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79309.570000000007</v>
      </c>
      <c r="I581" s="87">
        <f t="shared" si="48"/>
        <v>79309.570000000007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2156</v>
      </c>
      <c r="G582" s="18"/>
      <c r="H582" s="18"/>
      <c r="I582" s="87">
        <f t="shared" si="48"/>
        <v>2156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20755.080000000002</v>
      </c>
      <c r="I583" s="87">
        <f t="shared" si="48"/>
        <v>20755.080000000002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182200</v>
      </c>
      <c r="I591" s="18"/>
      <c r="J591" s="18">
        <v>52865.73</v>
      </c>
      <c r="K591" s="104">
        <f t="shared" ref="K591:K597" si="49">SUM(H591:J591)</f>
        <v>235065.73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47019.12</v>
      </c>
      <c r="I592" s="18"/>
      <c r="J592" s="18">
        <v>20326.79</v>
      </c>
      <c r="K592" s="104">
        <f t="shared" si="49"/>
        <v>67345.91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3139.59</v>
      </c>
      <c r="I594" s="18"/>
      <c r="J594" s="18"/>
      <c r="K594" s="104">
        <f t="shared" si="49"/>
        <v>3139.59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4253.87</v>
      </c>
      <c r="I595" s="18"/>
      <c r="J595" s="18"/>
      <c r="K595" s="104">
        <f t="shared" si="49"/>
        <v>4253.87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236612.58</v>
      </c>
      <c r="I598" s="108">
        <f>SUM(I591:I597)</f>
        <v>0</v>
      </c>
      <c r="J598" s="108">
        <f>SUM(J591:J597)</f>
        <v>73192.52</v>
      </c>
      <c r="K598" s="108">
        <f>SUM(K591:K597)</f>
        <v>309805.10000000003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J257+J338</f>
        <v>31152.699999999997</v>
      </c>
      <c r="I604" s="18"/>
      <c r="J604" s="18"/>
      <c r="K604" s="104">
        <f>SUM(H604:J604)</f>
        <v>31152.699999999997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31152.699999999997</v>
      </c>
      <c r="I605" s="108">
        <f>SUM(I602:I604)</f>
        <v>0</v>
      </c>
      <c r="J605" s="108">
        <f>SUM(J602:J604)</f>
        <v>0</v>
      </c>
      <c r="K605" s="108">
        <f>SUM(K602:K604)</f>
        <v>31152.699999999997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376906.95</v>
      </c>
      <c r="H617" s="109">
        <f>SUM(F52)</f>
        <v>376906.95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6844.5399999999991</v>
      </c>
      <c r="H618" s="109">
        <f>SUM(G52)</f>
        <v>6844.54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14922.12</v>
      </c>
      <c r="H619" s="109">
        <f>SUM(H52)</f>
        <v>14922.119999999999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85243.66</v>
      </c>
      <c r="H621" s="109">
        <f>SUM(J52)</f>
        <v>85243.66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247970.62</v>
      </c>
      <c r="H622" s="109">
        <f>F476</f>
        <v>247970.62000000011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7890.17</v>
      </c>
      <c r="H624" s="109">
        <f>H476</f>
        <v>7890.1699999999983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85243.66</v>
      </c>
      <c r="H626" s="109">
        <f>J476</f>
        <v>85243.66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6147804.8700000001</v>
      </c>
      <c r="H627" s="104">
        <f>SUM(F468)</f>
        <v>6147804.8700000001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116050.78</v>
      </c>
      <c r="H628" s="104">
        <f>SUM(G468)</f>
        <v>116050.78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74370.33</v>
      </c>
      <c r="H629" s="104">
        <f>SUM(H468)</f>
        <v>74370.33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1449.55</v>
      </c>
      <c r="H631" s="104">
        <f>SUM(J468)</f>
        <v>1449.55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6052559.25</v>
      </c>
      <c r="H632" s="104">
        <f>SUM(F472)</f>
        <v>6052559.25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68465.16</v>
      </c>
      <c r="H633" s="104">
        <f>SUM(H472)</f>
        <v>68465.16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35003.78</v>
      </c>
      <c r="H634" s="104">
        <f>I369</f>
        <v>35003.78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116050.78</v>
      </c>
      <c r="H635" s="104">
        <f>SUM(G472)</f>
        <v>116050.78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1449.55</v>
      </c>
      <c r="H637" s="164">
        <f>SUM(J468)</f>
        <v>1449.55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85243.66</v>
      </c>
      <c r="H640" s="104">
        <f>SUM(G461)</f>
        <v>85243.66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85243.66</v>
      </c>
      <c r="H642" s="104">
        <f>SUM(I461)</f>
        <v>85243.66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444.55</v>
      </c>
      <c r="H644" s="104">
        <f>H408</f>
        <v>444.54999999999995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1449.55</v>
      </c>
      <c r="H646" s="104">
        <f>L408</f>
        <v>1449.55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309805.10000000003</v>
      </c>
      <c r="H647" s="104">
        <f>L208+L226+L244</f>
        <v>309805.09999999998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31152.699999999997</v>
      </c>
      <c r="H648" s="104">
        <f>(J257+J338)-(J255+J336)</f>
        <v>31152.699999999997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236612.58</v>
      </c>
      <c r="H649" s="104">
        <f>H598</f>
        <v>236612.58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73192.52</v>
      </c>
      <c r="H651" s="104">
        <f>J598</f>
        <v>73192.52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38974.5</v>
      </c>
      <c r="H652" s="104">
        <f>K263+K345</f>
        <v>38974.5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4180324.95</v>
      </c>
      <c r="G660" s="19">
        <f>(L229+L309+L359)</f>
        <v>0</v>
      </c>
      <c r="H660" s="19">
        <f>(L247+L328+L360)</f>
        <v>1905834.2</v>
      </c>
      <c r="I660" s="19">
        <f>SUM(F660:H660)</f>
        <v>6086159.1500000004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46346.78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46346.78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236612.58</v>
      </c>
      <c r="G662" s="19">
        <f>(L226+L306)-(J226+J306)</f>
        <v>0</v>
      </c>
      <c r="H662" s="19">
        <f>(L244+L325)-(J244+J325)</f>
        <v>73192.52</v>
      </c>
      <c r="I662" s="19">
        <f>SUM(F662:H662)</f>
        <v>309805.09999999998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93939.239999999991</v>
      </c>
      <c r="G663" s="199">
        <f>SUM(G575:G587)+SUM(I602:I604)+L612</f>
        <v>0</v>
      </c>
      <c r="H663" s="199">
        <f>SUM(H575:H587)+SUM(J602:J604)+L613</f>
        <v>1767565.2300000002</v>
      </c>
      <c r="I663" s="19">
        <f>SUM(F663:H663)</f>
        <v>1861504.4700000002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3803426.35</v>
      </c>
      <c r="G664" s="19">
        <f>G660-SUM(G661:G663)</f>
        <v>0</v>
      </c>
      <c r="H664" s="19">
        <f>H660-SUM(H661:H663)</f>
        <v>65076.449999999721</v>
      </c>
      <c r="I664" s="19">
        <f>I660-SUM(I661:I663)</f>
        <v>3868502.8000000003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199.33</v>
      </c>
      <c r="G665" s="248"/>
      <c r="H665" s="248"/>
      <c r="I665" s="19">
        <f>SUM(F665:H665)</f>
        <v>199.33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19081.05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19407.53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-65076.45</v>
      </c>
      <c r="I669" s="19">
        <f>SUM(F669:H669)</f>
        <v>-65076.45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19081.05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19081.05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48" sqref="F4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CHICHESTER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1174414.9500000002</v>
      </c>
      <c r="C9" s="229">
        <f>'DOE25'!G197+'DOE25'!G215+'DOE25'!G233+'DOE25'!G276+'DOE25'!G295+'DOE25'!G314</f>
        <v>623694.25999999989</v>
      </c>
    </row>
    <row r="10" spans="1:3" x14ac:dyDescent="0.2">
      <c r="A10" t="s">
        <v>773</v>
      </c>
      <c r="B10" s="240">
        <v>1101917.94</v>
      </c>
      <c r="C10" s="240">
        <v>585193.41</v>
      </c>
    </row>
    <row r="11" spans="1:3" x14ac:dyDescent="0.2">
      <c r="A11" t="s">
        <v>774</v>
      </c>
      <c r="B11" s="240">
        <v>37865.360000000001</v>
      </c>
      <c r="C11" s="240">
        <v>20109.080000000002</v>
      </c>
    </row>
    <row r="12" spans="1:3" x14ac:dyDescent="0.2">
      <c r="A12" t="s">
        <v>775</v>
      </c>
      <c r="B12" s="240">
        <v>34631.65</v>
      </c>
      <c r="C12" s="240">
        <v>18391.77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1174414.95</v>
      </c>
      <c r="C13" s="231">
        <f>SUM(C10:C12)</f>
        <v>623694.26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433997.74</v>
      </c>
      <c r="C18" s="229">
        <f>'DOE25'!G198+'DOE25'!G216+'DOE25'!G234+'DOE25'!G277+'DOE25'!G296+'DOE25'!G315</f>
        <v>234907.16</v>
      </c>
    </row>
    <row r="19" spans="1:3" x14ac:dyDescent="0.2">
      <c r="A19" t="s">
        <v>773</v>
      </c>
      <c r="B19" s="240">
        <v>282816</v>
      </c>
      <c r="C19" s="240">
        <v>153077.99</v>
      </c>
    </row>
    <row r="20" spans="1:3" x14ac:dyDescent="0.2">
      <c r="A20" t="s">
        <v>774</v>
      </c>
      <c r="B20" s="240">
        <v>142869.03</v>
      </c>
      <c r="C20" s="240">
        <v>77329.8</v>
      </c>
    </row>
    <row r="21" spans="1:3" x14ac:dyDescent="0.2">
      <c r="A21" t="s">
        <v>775</v>
      </c>
      <c r="B21" s="240">
        <v>8312.7099999999991</v>
      </c>
      <c r="C21" s="240">
        <v>4499.37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433997.74000000005</v>
      </c>
      <c r="C22" s="231">
        <f>SUM(C19:C21)</f>
        <v>234907.15999999997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26250</v>
      </c>
      <c r="C36" s="235">
        <f>'DOE25'!G200+'DOE25'!G218+'DOE25'!G236+'DOE25'!G279+'DOE25'!G298+'DOE25'!G317</f>
        <v>14208.17</v>
      </c>
    </row>
    <row r="37" spans="1:3" x14ac:dyDescent="0.2">
      <c r="A37" t="s">
        <v>773</v>
      </c>
      <c r="B37" s="240">
        <v>26250</v>
      </c>
      <c r="C37" s="240">
        <v>14208.17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26250</v>
      </c>
      <c r="C40" s="231">
        <f>SUM(C37:C39)</f>
        <v>14208.17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8" sqref="F48"/>
      <selection pane="bottomLeft" activeCell="F48" sqref="F4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CHICHESTER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4423700.32</v>
      </c>
      <c r="D5" s="20">
        <f>SUM('DOE25'!L197:L200)+SUM('DOE25'!L215:L218)+SUM('DOE25'!L233:L236)-F5-G5</f>
        <v>4404942.9000000004</v>
      </c>
      <c r="E5" s="243"/>
      <c r="F5" s="255">
        <f>SUM('DOE25'!J197:J200)+SUM('DOE25'!J215:J218)+SUM('DOE25'!J233:J236)</f>
        <v>11805.06</v>
      </c>
      <c r="G5" s="53">
        <f>SUM('DOE25'!K197:K200)+SUM('DOE25'!K215:K218)+SUM('DOE25'!K233:K236)</f>
        <v>6952.36</v>
      </c>
      <c r="H5" s="259"/>
    </row>
    <row r="6" spans="1:9" x14ac:dyDescent="0.2">
      <c r="A6" s="32">
        <v>2100</v>
      </c>
      <c r="B6" t="s">
        <v>795</v>
      </c>
      <c r="C6" s="245">
        <f t="shared" si="0"/>
        <v>359693.30000000005</v>
      </c>
      <c r="D6" s="20">
        <f>'DOE25'!L202+'DOE25'!L220+'DOE25'!L238-F6-G6</f>
        <v>357234.52</v>
      </c>
      <c r="E6" s="243"/>
      <c r="F6" s="255">
        <f>'DOE25'!J202+'DOE25'!J220+'DOE25'!J238</f>
        <v>700.28</v>
      </c>
      <c r="G6" s="53">
        <f>'DOE25'!K202+'DOE25'!K220+'DOE25'!K238</f>
        <v>1758.5</v>
      </c>
      <c r="H6" s="259"/>
    </row>
    <row r="7" spans="1:9" x14ac:dyDescent="0.2">
      <c r="A7" s="32">
        <v>2200</v>
      </c>
      <c r="B7" t="s">
        <v>828</v>
      </c>
      <c r="C7" s="245">
        <f t="shared" si="0"/>
        <v>155662.81</v>
      </c>
      <c r="D7" s="20">
        <f>'DOE25'!L203+'DOE25'!L221+'DOE25'!L239-F7-G7</f>
        <v>155662.81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143882.44</v>
      </c>
      <c r="D8" s="243"/>
      <c r="E8" s="20">
        <f>'DOE25'!L204+'DOE25'!L222+'DOE25'!L240-F8-G8-D9-D11</f>
        <v>140586.45000000001</v>
      </c>
      <c r="F8" s="255">
        <f>'DOE25'!J204+'DOE25'!J222+'DOE25'!J240</f>
        <v>0</v>
      </c>
      <c r="G8" s="53">
        <f>'DOE25'!K204+'DOE25'!K222+'DOE25'!K240</f>
        <v>3295.99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6599.18</v>
      </c>
      <c r="D9" s="244">
        <v>6599.18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7269</v>
      </c>
      <c r="D10" s="243"/>
      <c r="E10" s="244">
        <v>7269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41393.089999999997</v>
      </c>
      <c r="D11" s="244">
        <v>41393.089999999997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195515.05999999997</v>
      </c>
      <c r="D12" s="20">
        <f>'DOE25'!L205+'DOE25'!L223+'DOE25'!L241-F12-G12</f>
        <v>194780.05999999997</v>
      </c>
      <c r="E12" s="243"/>
      <c r="F12" s="255">
        <f>'DOE25'!J205+'DOE25'!J223+'DOE25'!J241</f>
        <v>0</v>
      </c>
      <c r="G12" s="53">
        <f>'DOE25'!K205+'DOE25'!K223+'DOE25'!K241</f>
        <v>735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265391.90999999997</v>
      </c>
      <c r="D14" s="20">
        <f>'DOE25'!L207+'DOE25'!L225+'DOE25'!L243-F14-G14</f>
        <v>265306.94</v>
      </c>
      <c r="E14" s="243"/>
      <c r="F14" s="255">
        <f>'DOE25'!J207+'DOE25'!J225+'DOE25'!J243</f>
        <v>84.97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309805.09999999998</v>
      </c>
      <c r="D15" s="20">
        <f>'DOE25'!L208+'DOE25'!L226+'DOE25'!L244-F15-G15</f>
        <v>309805.09999999998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105000</v>
      </c>
      <c r="D25" s="243"/>
      <c r="E25" s="243"/>
      <c r="F25" s="258"/>
      <c r="G25" s="256"/>
      <c r="H25" s="257">
        <f>'DOE25'!L260+'DOE25'!L261+'DOE25'!L341+'DOE25'!L342</f>
        <v>105000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82635.100000000006</v>
      </c>
      <c r="D29" s="20">
        <f>'DOE25'!L358+'DOE25'!L359+'DOE25'!L360-'DOE25'!I367-F29-G29</f>
        <v>82035.100000000006</v>
      </c>
      <c r="E29" s="243"/>
      <c r="F29" s="255">
        <f>'DOE25'!J358+'DOE25'!J359+'DOE25'!J360</f>
        <v>0</v>
      </c>
      <c r="G29" s="53">
        <f>'DOE25'!K358+'DOE25'!K359+'DOE25'!K360</f>
        <v>600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68465.16</v>
      </c>
      <c r="D31" s="20">
        <f>'DOE25'!L290+'DOE25'!L309+'DOE25'!L328+'DOE25'!L333+'DOE25'!L334+'DOE25'!L335-F31-G31</f>
        <v>46876.600000000006</v>
      </c>
      <c r="E31" s="243"/>
      <c r="F31" s="255">
        <f>'DOE25'!J290+'DOE25'!J309+'DOE25'!J328+'DOE25'!J333+'DOE25'!J334+'DOE25'!J335</f>
        <v>18562.39</v>
      </c>
      <c r="G31" s="53">
        <f>'DOE25'!K290+'DOE25'!K309+'DOE25'!K328+'DOE25'!K333+'DOE25'!K334+'DOE25'!K335</f>
        <v>3026.17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5864636.299999998</v>
      </c>
      <c r="E33" s="246">
        <f>SUM(E5:E31)</f>
        <v>147855.45000000001</v>
      </c>
      <c r="F33" s="246">
        <f>SUM(F5:F31)</f>
        <v>31152.699999999997</v>
      </c>
      <c r="G33" s="246">
        <f>SUM(G5:G31)</f>
        <v>16368.02</v>
      </c>
      <c r="H33" s="246">
        <f>SUM(H5:H31)</f>
        <v>105000</v>
      </c>
    </row>
    <row r="35" spans="2:8" ht="12" thickBot="1" x14ac:dyDescent="0.25">
      <c r="B35" s="253" t="s">
        <v>841</v>
      </c>
      <c r="D35" s="254">
        <f>E33</f>
        <v>147855.45000000001</v>
      </c>
      <c r="E35" s="249"/>
    </row>
    <row r="36" spans="2:8" ht="12" thickTop="1" x14ac:dyDescent="0.2">
      <c r="B36" t="s">
        <v>809</v>
      </c>
      <c r="D36" s="20">
        <f>D33</f>
        <v>5864636.299999998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8" sqref="F48"/>
      <selection pane="bottomLeft" activeCell="F48" sqref="F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CHICHESTER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341885.89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85243.66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11887.69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23133.37</v>
      </c>
      <c r="D12" s="95">
        <f>'DOE25'!G13</f>
        <v>2289.6</v>
      </c>
      <c r="E12" s="95">
        <f>'DOE25'!H13</f>
        <v>14922.12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4554.9399999999996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376906.95</v>
      </c>
      <c r="D18" s="41">
        <f>SUM(D8:D17)</f>
        <v>6844.5399999999991</v>
      </c>
      <c r="E18" s="41">
        <f>SUM(E8:E17)</f>
        <v>14922.12</v>
      </c>
      <c r="F18" s="41">
        <f>SUM(F8:F17)</f>
        <v>0</v>
      </c>
      <c r="G18" s="41">
        <f>SUM(G8:G17)</f>
        <v>85243.66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6371.41</v>
      </c>
      <c r="E21" s="95">
        <f>'DOE25'!H22</f>
        <v>5516.28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122551</v>
      </c>
      <c r="D22" s="95">
        <f>'DOE25'!G23</f>
        <v>473.13</v>
      </c>
      <c r="E22" s="95">
        <f>'DOE25'!H23</f>
        <v>1515.67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4285.49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2099.84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128936.33</v>
      </c>
      <c r="D31" s="41">
        <f>SUM(D21:D30)</f>
        <v>6844.54</v>
      </c>
      <c r="E31" s="41">
        <f>SUM(E21:E30)</f>
        <v>7031.95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100000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7890.17</v>
      </c>
      <c r="F47" s="95">
        <f>'DOE25'!I48</f>
        <v>0</v>
      </c>
      <c r="G47" s="95">
        <f>'DOE25'!J48</f>
        <v>85243.66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147970.62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247970.62</v>
      </c>
      <c r="D50" s="41">
        <f>SUM(D34:D49)</f>
        <v>0</v>
      </c>
      <c r="E50" s="41">
        <f>SUM(E34:E49)</f>
        <v>7890.17</v>
      </c>
      <c r="F50" s="41">
        <f>SUM(F34:F49)</f>
        <v>0</v>
      </c>
      <c r="G50" s="41">
        <f>SUM(G34:G49)</f>
        <v>85243.66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376906.95</v>
      </c>
      <c r="D51" s="41">
        <f>D50+D31</f>
        <v>6844.54</v>
      </c>
      <c r="E51" s="41">
        <f>E50+E31</f>
        <v>14922.119999999999</v>
      </c>
      <c r="F51" s="41">
        <f>F50+F31</f>
        <v>0</v>
      </c>
      <c r="G51" s="41">
        <f>G50+G31</f>
        <v>85243.66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4447333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7977.2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2855.33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444.55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46220.45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24488.41</v>
      </c>
      <c r="D61" s="95">
        <f>SUM('DOE25'!G98:G110)</f>
        <v>126.33</v>
      </c>
      <c r="E61" s="95">
        <f>SUM('DOE25'!H98:H110)</f>
        <v>10212</v>
      </c>
      <c r="F61" s="95">
        <f>SUM('DOE25'!I98:I110)</f>
        <v>0</v>
      </c>
      <c r="G61" s="95">
        <f>SUM('DOE25'!J98:J110)</f>
        <v>1005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35320.94</v>
      </c>
      <c r="D62" s="130">
        <f>SUM(D57:D61)</f>
        <v>46346.78</v>
      </c>
      <c r="E62" s="130">
        <f>SUM(E57:E61)</f>
        <v>10212</v>
      </c>
      <c r="F62" s="130">
        <f>SUM(F57:F61)</f>
        <v>0</v>
      </c>
      <c r="G62" s="130">
        <f>SUM(G57:G61)</f>
        <v>1449.55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4482653.9400000004</v>
      </c>
      <c r="D63" s="22">
        <f>D56+D62</f>
        <v>46346.78</v>
      </c>
      <c r="E63" s="22">
        <f>E56+E62</f>
        <v>10212</v>
      </c>
      <c r="F63" s="22">
        <f>F56+F62</f>
        <v>0</v>
      </c>
      <c r="G63" s="22">
        <f>G56+G62</f>
        <v>1449.55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853585.77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614077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3483.85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1471146.62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26016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71114.75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1276.78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97130.75</v>
      </c>
      <c r="D78" s="130">
        <f>SUM(D72:D77)</f>
        <v>1276.78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1568277.37</v>
      </c>
      <c r="D81" s="130">
        <f>SUM(D79:D80)+D78+D70</f>
        <v>1276.78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2500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96873.56</v>
      </c>
      <c r="D88" s="95">
        <f>SUM('DOE25'!G153:G161)</f>
        <v>29452.720000000001</v>
      </c>
      <c r="E88" s="95">
        <f>SUM('DOE25'!H153:H161)</f>
        <v>61658.33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96873.56</v>
      </c>
      <c r="D91" s="131">
        <f>SUM(D85:D90)</f>
        <v>29452.720000000001</v>
      </c>
      <c r="E91" s="131">
        <f>SUM(E85:E90)</f>
        <v>64158.33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38974.5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38974.5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6147804.8700000001</v>
      </c>
      <c r="D104" s="86">
        <f>D63+D81+D91+D103</f>
        <v>116050.78</v>
      </c>
      <c r="E104" s="86">
        <f>E63+E81+E91+E103</f>
        <v>74370.33</v>
      </c>
      <c r="F104" s="86">
        <f>F63+F81+F91+F103</f>
        <v>0</v>
      </c>
      <c r="G104" s="86">
        <f>G63+G81+G103</f>
        <v>1449.55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3437432.13</v>
      </c>
      <c r="D109" s="24" t="s">
        <v>286</v>
      </c>
      <c r="E109" s="95">
        <f>('DOE25'!L276)+('DOE25'!L295)+('DOE25'!L314)</f>
        <v>60053.740000000005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934874.50000000012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51393.69</v>
      </c>
      <c r="D112" s="24" t="s">
        <v>286</v>
      </c>
      <c r="E112" s="95">
        <f>+('DOE25'!L279)+('DOE25'!L298)+('DOE25'!L317)</f>
        <v>5000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4423700.32</v>
      </c>
      <c r="D115" s="86">
        <f>SUM(D109:D114)</f>
        <v>0</v>
      </c>
      <c r="E115" s="86">
        <f>SUM(E109:E114)</f>
        <v>65053.740000000005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359693.30000000005</v>
      </c>
      <c r="D118" s="24" t="s">
        <v>286</v>
      </c>
      <c r="E118" s="95">
        <f>+('DOE25'!L281)+('DOE25'!L300)+('DOE25'!L319)</f>
        <v>1211.29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155662.81</v>
      </c>
      <c r="D119" s="24" t="s">
        <v>286</v>
      </c>
      <c r="E119" s="95">
        <f>+('DOE25'!L282)+('DOE25'!L301)+('DOE25'!L320)</f>
        <v>385.25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191874.71</v>
      </c>
      <c r="D120" s="24" t="s">
        <v>286</v>
      </c>
      <c r="E120" s="95">
        <f>+('DOE25'!L283)+('DOE25'!L302)+('DOE25'!L321)</f>
        <v>1814.88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195515.05999999997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265391.90999999997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309805.09999999998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116050.78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1477942.8900000001</v>
      </c>
      <c r="D128" s="86">
        <f>SUM(D118:D127)</f>
        <v>116050.78</v>
      </c>
      <c r="E128" s="86">
        <f>SUM(E118:E127)</f>
        <v>3411.42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105000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38974.5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1449.55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-1449.55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6941.54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150916.04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6052559.2500000009</v>
      </c>
      <c r="D145" s="86">
        <f>(D115+D128+D144)</f>
        <v>116050.78</v>
      </c>
      <c r="E145" s="86">
        <f>(E115+E128+E144)</f>
        <v>68465.16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105000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F48" sqref="F4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CHICHESTER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19081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19081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3497486</v>
      </c>
      <c r="D10" s="182">
        <f>ROUND((C10/$C$28)*100,1)</f>
        <v>57.8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934875</v>
      </c>
      <c r="D11" s="182">
        <f>ROUND((C11/$C$28)*100,1)</f>
        <v>15.5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56394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360905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156048</v>
      </c>
      <c r="D16" s="182">
        <f t="shared" si="0"/>
        <v>2.6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193690</v>
      </c>
      <c r="D17" s="182">
        <f t="shared" si="0"/>
        <v>3.2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195515</v>
      </c>
      <c r="D18" s="182">
        <f t="shared" si="0"/>
        <v>3.2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265392</v>
      </c>
      <c r="D20" s="182">
        <f t="shared" si="0"/>
        <v>4.4000000000000004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309805</v>
      </c>
      <c r="D21" s="182">
        <f t="shared" si="0"/>
        <v>5.0999999999999996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6941.54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69704.22</v>
      </c>
      <c r="D27" s="182">
        <f t="shared" si="0"/>
        <v>1.2</v>
      </c>
    </row>
    <row r="28" spans="1:4" x14ac:dyDescent="0.2">
      <c r="B28" s="187" t="s">
        <v>717</v>
      </c>
      <c r="C28" s="180">
        <f>SUM(C10:C27)</f>
        <v>6046755.7599999998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6046755.7599999998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105000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4447333</v>
      </c>
      <c r="D35" s="182">
        <f t="shared" ref="D35:D40" si="1">ROUND((C35/$C$41)*100,1)</f>
        <v>71.099999999999994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46982.490000000224</v>
      </c>
      <c r="D36" s="182">
        <f t="shared" si="1"/>
        <v>0.8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1467663</v>
      </c>
      <c r="D37" s="182">
        <f t="shared" si="1"/>
        <v>23.5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101891</v>
      </c>
      <c r="D38" s="182">
        <f t="shared" si="1"/>
        <v>1.6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190485</v>
      </c>
      <c r="D39" s="182">
        <f t="shared" si="1"/>
        <v>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6254354.4900000002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8" sqref="F48"/>
      <selection pane="bottomLeft" activeCell="F48" sqref="F4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CHICHESTER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2018-10-16T18:40:38Z</cp:lastPrinted>
  <dcterms:created xsi:type="dcterms:W3CDTF">1997-12-04T19:04:30Z</dcterms:created>
  <dcterms:modified xsi:type="dcterms:W3CDTF">2018-11-13T19:30:04Z</dcterms:modified>
</cp:coreProperties>
</file>