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H240" i="1"/>
  <c r="H204" i="1"/>
  <c r="H197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5" i="2" s="1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257" i="1"/>
  <c r="G271" i="1" s="1"/>
  <c r="G164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J649" i="1" l="1"/>
  <c r="J640" i="1"/>
  <c r="C128" i="2"/>
  <c r="I257" i="1"/>
  <c r="I271" i="1" s="1"/>
  <c r="E8" i="13"/>
  <c r="C8" i="13" s="1"/>
  <c r="L247" i="1"/>
  <c r="C17" i="10"/>
  <c r="H660" i="1"/>
  <c r="H664" i="1" s="1"/>
  <c r="H672" i="1" s="1"/>
  <c r="C6" i="10" s="1"/>
  <c r="C10" i="10"/>
  <c r="H257" i="1"/>
  <c r="H271" i="1" s="1"/>
  <c r="F662" i="1"/>
  <c r="I662" i="1" s="1"/>
  <c r="L211" i="1"/>
  <c r="F660" i="1" s="1"/>
  <c r="F476" i="1"/>
  <c r="H622" i="1" s="1"/>
  <c r="J622" i="1" s="1"/>
  <c r="C81" i="2"/>
  <c r="C62" i="2"/>
  <c r="C63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H667" i="1"/>
  <c r="E33" i="13"/>
  <c r="D35" i="13" s="1"/>
  <c r="C28" i="10"/>
  <c r="D16" i="10" s="1"/>
  <c r="F664" i="1"/>
  <c r="F672" i="1" s="1"/>
  <c r="C4" i="10" s="1"/>
  <c r="I660" i="1"/>
  <c r="I664" i="1" s="1"/>
  <c r="I672" i="1" s="1"/>
  <c r="C7" i="10" s="1"/>
  <c r="L257" i="1"/>
  <c r="L271" i="1" s="1"/>
  <c r="G632" i="1" s="1"/>
  <c r="J632" i="1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0" i="10"/>
  <c r="D27" i="10" l="1"/>
  <c r="D11" i="10"/>
  <c r="C30" i="10"/>
  <c r="D17" i="10"/>
  <c r="D20" i="10"/>
  <c r="D21" i="10"/>
  <c r="D13" i="10"/>
  <c r="D12" i="10"/>
  <c r="D24" i="10"/>
  <c r="D18" i="10"/>
  <c r="D19" i="10"/>
  <c r="D26" i="10"/>
  <c r="D15" i="10"/>
  <c r="D22" i="10"/>
  <c r="D23" i="10"/>
  <c r="D25" i="10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<sst xmlns="http://schemas.openxmlformats.org/spreadsheetml/2006/main" count="3957" uniqueCount="913">
  <si>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</si>
  <si>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</si>
  <si>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</si>
  <si>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</si>
  <si>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</si>
  <si>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</si>
  <si>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</si>
  <si>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</si>
  <si>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</si>
  <si>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</si>
  <si>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</si>
  <si>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</si>
  <si>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</si>
  <si>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</si>
  <si>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</si>
  <si>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</si>
  <si>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</si>
  <si>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</si>
  <si>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</si>
  <si>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</si>
  <si>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</si>
  <si>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</si>
  <si>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</si>
  <si>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</si>
  <si>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</si>
  <si>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</si>
  <si>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</si>
  <si>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</si>
  <si>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</si>
  <si>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</si>
  <si>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</si>
  <si>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</si>
  <si>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</si>
  <si>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</si>
  <si>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</si>
  <si>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</si>
  <si>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</si>
  <si>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</si>
  <si>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</si>
  <si>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</si>
  <si>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</si>
  <si>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</si>
  <si>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</si>
  <si>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</si>
  <si>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</si>
  <si>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</si>
  <si>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</si>
  <si>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</si>
  <si>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</si>
  <si>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</si>
  <si>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</si>
  <si>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</si>
  <si>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</si>
  <si>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</si>
  <si>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</si>
  <si>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</si>
  <si>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</si>
  <si>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</si>
  <si>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</si>
  <si>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</si>
  <si>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</si>
  <si>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</si>
  <si>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</si>
  <si>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</si>
  <si>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</si>
  <si>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</si>
  <si>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</si>
  <si>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</si>
  <si>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</si>
  <si>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</si>
  <si>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</si>
  <si>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</si>
  <si>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</si>
  <si>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</si>
  <si>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</si>
  <si>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</si>
  <si>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</si>
  <si>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</si>
  <si>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</si>
  <si>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</si>
  <si>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</si>
  <si>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</si>
  <si>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</si>
  <si>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</si>
  <si>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</si>
  <si>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</si>
  <si>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</si>
  <si>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</si>
  <si>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</si>
  <si>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</si>
  <si>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</si>
  <si>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</si>
  <si>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</si>
  <si>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</si>
  <si>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</si>
  <si>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</si>
  <si>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</si>
  <si>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</si>
  <si>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</si>
  <si>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</si>
  <si>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</si>
  <si>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</si>
  <si>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</si>
  <si>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</si>
  <si>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</si>
  <si>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</si>
  <si>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</si>
  <si>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</si>
  <si>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</si>
  <si>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</si>
  <si>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</si>
  <si>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</si>
  <si>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</si>
  <si>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</si>
  <si>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</si>
  <si>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</si>
  <si>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</si>
  <si>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</si>
  <si>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</si>
  <si>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</si>
  <si>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</si>
  <si>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</si>
  <si>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</si>
  <si>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</si>
  <si>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</si>
  <si>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</si>
  <si>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</si>
  <si>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</si>
  <si>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</si>
  <si>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</si>
  <si>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</si>
  <si>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</si>
  <si>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</si>
  <si>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</si>
  <si>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</si>
  <si>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</si>
  <si>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</si>
  <si>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</si>
  <si>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</si>
  <si>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</si>
  <si>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</si>
  <si>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</si>
  <si>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</si>
  <si>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</si>
  <si>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</si>
  <si>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</si>
  <si>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</si>
  <si>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</si>
  <si>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</si>
  <si>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</si>
  <si>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</si>
  <si>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</si>
  <si>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</si>
  <si>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</si>
  <si>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</si>
  <si>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</si>
  <si>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</si>
  <si>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</si>
  <si>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</si>
  <si>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</si>
  <si>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</si>
  <si>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</si>
  <si>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</si>
  <si>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</si>
  <si>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</si>
  <si>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</si>
  <si>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</si>
  <si>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</si>
  <si>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</si>
  <si>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</si>
  <si>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</si>
  <si>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</si>
  <si>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</si>
  <si>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</si>
  <si>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</si>
  <si>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</si>
  <si>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</si>
  <si>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</si>
  <si>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</si>
  <si>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</si>
  <si>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</si>
  <si>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</si>
  <si>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</si>
  <si>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</si>
  <si>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</si>
  <si>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</si>
  <si>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</si>
  <si>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</si>
  <si>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</si>
  <si>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</si>
  <si>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</si>
  <si>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</si>
  <si>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</si>
  <si>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</si>
  <si>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</si>
  <si>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</si>
  <si>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</si>
  <si>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</si>
  <si>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</si>
  <si>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</si>
  <si>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</si>
  <si>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</si>
  <si>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</si>
  <si>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</si>
  <si>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</si>
  <si>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</si>
  <si>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</si>
  <si>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</si>
  <si>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</si>
  <si>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</si>
  <si>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</si>
  <si>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</si>
  <si>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</si>
  <si>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</si>
  <si>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</si>
  <si>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</si>
  <si>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</si>
  <si>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</si>
  <si>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</si>
  <si>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</si>
  <si>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</si>
  <si>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</si>
  <si>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</si>
  <si>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</si>
  <si>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</si>
  <si>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</si>
  <si>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</si>
  <si>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</si>
  <si>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</si>
  <si>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</si>
  <si>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</si>
  <si>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</si>
  <si>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</si>
  <si>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</si>
  <si>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</si>
  <si>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</si>
  <si>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</si>
  <si>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</si>
  <si>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</si>
  <si>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</si>
  <si>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</si>
  <si>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</si>
  <si>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</si>
  <si>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</si>
  <si>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</si>
  <si>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</si>
  <si>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</si>
  <si>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</si>
  <si>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</si>
  <si>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</si>
  <si>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</si>
  <si>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</si>
  <si>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</si>
  <si>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</si>
  <si>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</si>
  <si>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</si>
  <si>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</si>
  <si>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</si>
  <si>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</si>
  <si>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</si>
  <si>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</si>
  <si>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</si>
  <si>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</si>
  <si>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</si>
  <si>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</si>
  <si>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</si>
  <si>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</si>
  <si>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</si>
  <si>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</si>
  <si>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</si>
  <si>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</si>
  <si>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</si>
  <si>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</si>
  <si>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</si>
  <si>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</si>
  <si>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</si>
  <si>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</si>
  <si>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</si>
  <si>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</si>
  <si>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</si>
  <si>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</si>
  <si>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</si>
  <si>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</si>
  <si>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</si>
  <si>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</si>
  <si>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</si>
  <si>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</si>
  <si>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</si>
  <si>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</si>
  <si>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</si>
  <si>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</si>
  <si>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</si>
  <si>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</si>
  <si>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</si>
  <si>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</si>
  <si>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</si>
  <si>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</si>
  <si>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</si>
  <si>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</si>
  <si>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</si>
  <si>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</si>
  <si>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</si>
  <si>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</si>
  <si>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</si>
  <si>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</si>
  <si>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</si>
  <si>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</si>
  <si>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</si>
  <si>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</si>
  <si>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</si>
  <si>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</si>
  <si>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</si>
  <si>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</si>
  <si>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</si>
  <si>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</si>
  <si>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</si>
  <si>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</si>
  <si>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</si>
  <si>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</si>
  <si>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</si>
  <si>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</si>
  <si>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</si>
  <si>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</si>
  <si>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</si>
  <si>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</si>
  <si>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</si>
  <si>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</si>
  <si>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</si>
  <si>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</si>
  <si>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</si>
  <si>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</si>
  <si>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</si>
  <si>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</si>
  <si>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</si>
  <si>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</si>
  <si>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</si>
  <si>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</si>
  <si>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</si>
  <si>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</si>
  <si>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</si>
  <si>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</si>
  <si>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</si>
  <si>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</si>
  <si>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</si>
  <si>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</si>
  <si>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</si>
  <si>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</si>
  <si>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</si>
  <si>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</si>
  <si>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</si>
  <si>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</si>
  <si>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</si>
  <si>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</si>
  <si>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</si>
  <si>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</si>
  <si>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</si>
  <si>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</si>
  <si>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</si>
  <si>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</si>
  <si>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</si>
  <si>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</si>
  <si>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</si>
  <si>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</si>
  <si>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</si>
  <si>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</si>
  <si>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</si>
  <si>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</si>
  <si>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</si>
  <si>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</si>
  <si>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</si>
  <si>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</si>
  <si>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</si>
  <si>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</si>
  <si>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</si>
  <si>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</si>
  <si>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</si>
  <si>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</si>
  <si>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</si>
  <si>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</si>
  <si>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</si>
  <si>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</si>
  <si>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</si>
  <si>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</si>
  <si>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</si>
  <si>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</si>
  <si>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</si>
  <si>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</si>
  <si>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</si>
  <si>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</si>
  <si>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</si>
  <si>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</si>
  <si>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</si>
  <si>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</si>
  <si>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</si>
  <si>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</si>
  <si>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</si>
  <si>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</si>
  <si>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</si>
  <si>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</si>
  <si>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</si>
  <si>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</si>
  <si>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</si>
  <si>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</si>
  <si>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</si>
  <si>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</si>
  <si>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</si>
  <si>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</si>
  <si>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</si>
  <si>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</si>
  <si>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</si>
  <si>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</si>
  <si>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</si>
  <si>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</si>
  <si>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</si>
  <si>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</si>
  <si>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</si>
  <si>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</si>
  <si>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</si>
  <si>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</si>
  <si>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</si>
  <si>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</si>
  <si>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</si>
  <si>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</si>
  <si>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</si>
  <si>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</si>
  <si>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</si>
  <si>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</si>
  <si>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</si>
  <si>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</si>
  <si>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</si>
  <si>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</si>
  <si>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</si>
  <si>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</si>
  <si>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</si>
  <si>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</si>
  <si>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</si>
  <si>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</si>
  <si>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</si>
  <si>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</si>
  <si>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</si>
  <si>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</si>
  <si>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</si>
  <si>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</si>
  <si>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</si>
  <si>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</si>
  <si>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</si>
  <si>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</si>
  <si>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</si>
  <si>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</si>
  <si>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</si>
  <si>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</si>
  <si>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</si>
  <si>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</si>
  <si>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</si>
  <si>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</si>
  <si>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</si>
  <si>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</si>
  <si>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</si>
  <si>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</si>
  <si>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</si>
  <si>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</si>
  <si>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</si>
  <si>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</si>
  <si>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</si>
  <si>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</si>
  <si>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</si>
  <si>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</si>
  <si>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</si>
  <si>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</si>
  <si>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</si>
  <si>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</si>
  <si>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</si>
  <si>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</si>
  <si>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</si>
  <si>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</si>
  <si>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</si>
  <si>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</si>
  <si>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</si>
  <si>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</si>
  <si>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</si>
  <si>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</si>
  <si>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</si>
  <si>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</si>
  <si>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</si>
  <si>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</si>
  <si>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</si>
  <si>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</si>
  <si>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</si>
  <si>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</si>
  <si>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</si>
  <si>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</si>
  <si>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</si>
  <si>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</si>
  <si>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</si>
  <si>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</si>
  <si>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</si>
  <si>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</si>
  <si>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</si>
  <si>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</si>
  <si>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</si>
  <si>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</si>
  <si>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</si>
  <si>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</si>
  <si>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</si>
  <si>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</si>
  <si>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</si>
  <si>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</si>
  <si>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</si>
  <si>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</si>
  <si>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</si>
  <si>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</si>
  <si>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</si>
  <si>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</si>
  <si>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</si>
  <si>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</si>
  <si>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</si>
  <si>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</si>
  <si>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</si>
  <si>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</si>
  <si>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</si>
  <si>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</si>
  <si>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</si>
  <si>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</si>
  <si>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</si>
  <si>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</si>
  <si>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</si>
  <si>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</si>
  <si>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</si>
  <si>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</si>
  <si>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</si>
  <si>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</si>
  <si>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</si>
  <si>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</si>
  <si>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</si>
  <si>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</si>
  <si>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</si>
  <si>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</si>
  <si>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</si>
  <si>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</si>
  <si>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</si>
  <si>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</si>
  <si>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</si>
  <si>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</si>
  <si>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</si>
  <si>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</si>
  <si>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</si>
  <si>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</si>
  <si>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</si>
  <si>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</si>
  <si>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</si>
  <si>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</si>
  <si>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</si>
  <si>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</si>
  <si>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</si>
  <si>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</si>
  <si>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</si>
  <si>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</si>
  <si>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</si>
  <si>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</si>
  <si>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</si>
  <si>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</si>
  <si>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</si>
  <si>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</si>
  <si>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</si>
  <si>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</si>
  <si>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</si>
  <si>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</si>
  <si>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</si>
  <si>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</si>
  <si>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</si>
  <si>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</si>
  <si>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</si>
  <si>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</si>
  <si>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</si>
  <si>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</si>
  <si>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</si>
  <si>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</si>
  <si>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</si>
  <si>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</si>
  <si>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</si>
  <si>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</si>
  <si>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</si>
  <si>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</si>
  <si>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</si>
  <si>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</si>
  <si>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</si>
  <si>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</si>
  <si>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</si>
  <si>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</si>
  <si>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</si>
  <si>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</si>
  <si>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</si>
  <si>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</si>
  <si>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</si>
  <si>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</si>
  <si>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</si>
  <si>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</si>
  <si>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</si>
  <si>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</si>
  <si>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</si>
  <si>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</si>
  <si>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</si>
  <si>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</si>
  <si>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</si>
  <si>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</si>
  <si>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</si>
  <si>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</si>
  <si>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</si>
  <si>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</si>
  <si>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</si>
  <si>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</si>
  <si>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</si>
  <si>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</si>
  <si>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</si>
  <si>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</si>
  <si>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</si>
  <si>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</si>
  <si>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</si>
  <si>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</si>
  <si>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</si>
  <si>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</si>
  <si>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</si>
  <si>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</si>
  <si>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</si>
  <si>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</si>
  <si>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</si>
  <si>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</si>
  <si>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</si>
  <si>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</si>
  <si>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</si>
  <si>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</si>
  <si>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</si>
  <si>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</si>
  <si>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</si>
  <si>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</si>
  <si>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</si>
  <si>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</si>
  <si>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</si>
  <si>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</si>
  <si>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</si>
  <si>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</si>
  <si>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</si>
  <si>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</si>
  <si>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</si>
  <si>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</si>
  <si>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</si>
  <si>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</si>
  <si>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</si>
  <si>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</si>
  <si>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</si>
  <si>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</si>
  <si>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</si>
  <si>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</si>
  <si>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</si>
  <si>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</si>
  <si>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</si>
  <si>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</si>
  <si>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</si>
  <si>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</si>
  <si>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</si>
  <si>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</si>
  <si>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</si>
  <si>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</si>
  <si>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</si>
  <si>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</si>
  <si>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</si>
  <si>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</si>
  <si>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</si>
  <si>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</si>
  <si>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</si>
  <si>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</si>
  <si>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</si>
  <si>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</si>
  <si>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</si>
  <si>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</si>
  <si>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</si>
  <si>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</si>
  <si>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</si>
  <si>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</si>
  <si>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</si>
  <si>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</si>
  <si>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</si>
  <si>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</si>
  <si>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</si>
  <si>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</si>
  <si>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</si>
  <si>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</si>
  <si>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</si>
  <si>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</si>
  <si>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</si>
  <si>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</si>
  <si>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</si>
  <si>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</si>
  <si>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</si>
  <si>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</si>
  <si>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</si>
  <si>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</si>
  <si>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</si>
  <si>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</si>
  <si>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</si>
  <si>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</si>
  <si>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</si>
  <si>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</si>
  <si>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</si>
  <si>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</si>
  <si>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</si>
  <si>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</si>
  <si>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</si>
  <si>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</si>
  <si>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</si>
  <si>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</si>
  <si>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</si>
  <si>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</si>
  <si>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</si>
  <si>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</si>
  <si>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</si>
  <si>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</si>
  <si>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</si>
  <si>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</si>
  <si>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</si>
  <si>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</si>
  <si>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</si>
  <si>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</si>
  <si>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</si>
  <si>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</si>
  <si>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</si>
  <si>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</si>
  <si>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</si>
  <si>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</si>
  <si>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</si>
  <si>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</si>
  <si>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</si>
  <si>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</si>
  <si>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</si>
  <si>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</si>
  <si>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</si>
  <si>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</si>
  <si>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</si>
  <si>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</si>
  <si>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</si>
  <si>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</si>
  <si>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</si>
  <si>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</si>
  <si>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</si>
  <si>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</si>
  <si>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</si>
  <si>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</si>
  <si>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</si>
  <si>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</si>
  <si>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</si>
  <si>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</si>
  <si>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</si>
  <si>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</si>
  <si>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</si>
  <si>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</si>
  <si>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</si>
  <si>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</si>
  <si>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</si>
  <si>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</si>
  <si>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</si>
  <si>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</si>
  <si>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</si>
  <si>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</si>
  <si>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</si>
  <si>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</si>
  <si>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</si>
  <si>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</si>
  <si>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</si>
  <si>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</si>
  <si>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</si>
  <si>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</si>
  <si>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</si>
  <si>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</si>
  <si>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</si>
  <si>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</si>
  <si>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</si>
  <si>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</si>
  <si>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</si>
  <si>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</si>
  <si>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</si>
  <si>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</si>
  <si>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</si>
  <si>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</si>
  <si>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</si>
  <si>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</si>
  <si>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</si>
  <si>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</si>
  <si>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</si>
  <si>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</si>
  <si>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</si>
  <si>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</si>
  <si>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</si>
  <si>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</si>
  <si>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</si>
  <si>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</si>
  <si>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</si>
  <si>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</si>
  <si>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</si>
  <si>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</si>
  <si>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</si>
  <si>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</si>
  <si>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</si>
  <si>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</si>
  <si>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</si>
  <si>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</si>
  <si>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</si>
  <si>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</si>
  <si>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</si>
  <si>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</si>
  <si>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</si>
  <si>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</si>
  <si>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</si>
  <si>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</si>
  <si>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</si>
  <si>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</si>
  <si>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</si>
  <si>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</si>
  <si>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</si>
  <si>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</si>
  <si>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</si>
  <si>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</si>
  <si>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</si>
  <si>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</si>
  <si>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</si>
  <si>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</si>
  <si>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</si>
  <si>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</si>
  <si>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</si>
  <si>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</si>
  <si>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</si>
  <si>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</si>
  <si>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</si>
  <si>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</si>
  <si>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</si>
  <si>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</si>
  <si>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</si>
  <si>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</si>
  <si>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</si>
  <si>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</si>
  <si>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</si>
  <si>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</si>
  <si>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</si>
  <si>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</si>
  <si>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</si>
  <si>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</si>
  <si>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</si>
  <si>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</si>
  <si>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</si>
  <si>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</si>
  <si>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</si>
  <si>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</si>
  <si>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</si>
  <si>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</si>
  <si>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</si>
  <si>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</si>
  <si>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</si>
  <si>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</si>
  <si>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</si>
  <si>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</si>
  <si>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</si>
  <si>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</si>
  <si>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</si>
  <si>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</si>
  <si>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</si>
  <si>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</si>
  <si>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</si>
  <si>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</si>
  <si>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</si>
  <si>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</si>
  <si>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</si>
  <si>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</si>
  <si>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</si>
  <si>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</si>
  <si>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</si>
  <si>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</si>
  <si>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</si>
  <si>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</si>
  <si>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</si>
  <si>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</si>
  <si>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</si>
  <si>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</si>
  <si>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</si>
  <si>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</si>
  <si>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</si>
  <si>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</si>
  <si>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</si>
  <si>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</si>
  <si>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</si>
  <si>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</si>
  <si>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</si>
  <si>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</si>
  <si>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</si>
  <si>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</si>
  <si>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</si>
  <si>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</si>
  <si>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</si>
  <si>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</si>
  <si>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</si>
  <si>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</si>
  <si>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</si>
  <si>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</si>
  <si>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</si>
  <si>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</si>
  <si>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</si>
  <si>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</si>
  <si>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</si>
  <si>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</si>
  <si>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</si>
  <si>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</si>
  <si>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</si>
  <si>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</si>
  <si>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</si>
  <si>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CLARKSIVLLE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</si>
</sst>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103</v>
      </c>
      <c r="C2" s="21">
        <v>103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92380.07</v>
      </c>
      <c r="G9" s="18"/>
      <c r="H9" s="18"/>
      <c r="I9" s="18"/>
      <c r="J9" s="67">
        <f>SUM(I439)</f>
        <v>115054.6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1042.17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93422.24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115054.6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1968.8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430.6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2399.4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115054.6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92390.45-1367.61</f>
        <v>91022.84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91022.84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115054.6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93422.239999999991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115054.6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395357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395357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41.28</v>
      </c>
      <c r="G96" s="18"/>
      <c r="H96" s="18"/>
      <c r="I96" s="18"/>
      <c r="J96" s="18">
        <v>1367.61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41.28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1367.61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395398.28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1367.61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80134.789999999994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101684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181818.78999999998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181818.78999999998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577217.07000000007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1367.61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f>334093.35</f>
        <v>334093.34999999998</v>
      </c>
      <c r="I197" s="18"/>
      <c r="J197" s="18"/>
      <c r="K197" s="18"/>
      <c r="L197" s="19">
        <f>SUM(F197:K197)</f>
        <v>334093.34999999998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v>7578.95</v>
      </c>
      <c r="I202" s="18"/>
      <c r="J202" s="18"/>
      <c r="K202" s="18"/>
      <c r="L202" s="19">
        <f t="shared" ref="L202:L208" si="0">SUM(F202:K202)</f>
        <v>7578.95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1950</v>
      </c>
      <c r="G204" s="18">
        <v>440.4</v>
      </c>
      <c r="H204" s="18">
        <f>20611.44+1626.35</f>
        <v>22237.789999999997</v>
      </c>
      <c r="I204" s="18">
        <v>128.72</v>
      </c>
      <c r="J204" s="18"/>
      <c r="K204" s="18">
        <v>932.55</v>
      </c>
      <c r="L204" s="19">
        <f t="shared" si="0"/>
        <v>25689.46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30656.44</v>
      </c>
      <c r="I208" s="18"/>
      <c r="J208" s="18"/>
      <c r="K208" s="18"/>
      <c r="L208" s="19">
        <f t="shared" si="0"/>
        <v>30656.44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1950</v>
      </c>
      <c r="G211" s="41">
        <f t="shared" si="1"/>
        <v>440.4</v>
      </c>
      <c r="H211" s="41">
        <f t="shared" si="1"/>
        <v>394566.52999999997</v>
      </c>
      <c r="I211" s="41">
        <f t="shared" si="1"/>
        <v>128.72</v>
      </c>
      <c r="J211" s="41">
        <f t="shared" si="1"/>
        <v>0</v>
      </c>
      <c r="K211" s="41">
        <f t="shared" si="1"/>
        <v>932.55</v>
      </c>
      <c r="L211" s="41">
        <f t="shared" si="1"/>
        <v>398018.2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76772.81</v>
      </c>
      <c r="I233" s="18"/>
      <c r="J233" s="18"/>
      <c r="K233" s="18"/>
      <c r="L233" s="19">
        <f>SUM(F233:K233)</f>
        <v>76772.81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1050</v>
      </c>
      <c r="G240" s="18">
        <v>205.12</v>
      </c>
      <c r="H240" s="18">
        <f>8833.48+574.65</f>
        <v>9408.1299999999992</v>
      </c>
      <c r="I240" s="18">
        <v>27.75</v>
      </c>
      <c r="J240" s="18"/>
      <c r="K240" s="18">
        <v>365.38</v>
      </c>
      <c r="L240" s="19">
        <f t="shared" si="4"/>
        <v>11056.38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13130.02</v>
      </c>
      <c r="I244" s="18"/>
      <c r="J244" s="18"/>
      <c r="K244" s="18"/>
      <c r="L244" s="19">
        <f t="shared" si="4"/>
        <v>13130.02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1050</v>
      </c>
      <c r="G247" s="41">
        <f t="shared" si="5"/>
        <v>205.12</v>
      </c>
      <c r="H247" s="41">
        <f t="shared" si="5"/>
        <v>99310.96</v>
      </c>
      <c r="I247" s="41">
        <f t="shared" si="5"/>
        <v>27.75</v>
      </c>
      <c r="J247" s="41">
        <f t="shared" si="5"/>
        <v>0</v>
      </c>
      <c r="K247" s="41">
        <f t="shared" si="5"/>
        <v>365.38</v>
      </c>
      <c r="L247" s="41">
        <f t="shared" si="5"/>
        <v>100959.21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3000</v>
      </c>
      <c r="G257" s="41">
        <f t="shared" si="8"/>
        <v>645.52</v>
      </c>
      <c r="H257" s="41">
        <f t="shared" si="8"/>
        <v>493877.49</v>
      </c>
      <c r="I257" s="41">
        <f t="shared" si="8"/>
        <v>156.47</v>
      </c>
      <c r="J257" s="41">
        <f t="shared" si="8"/>
        <v>0</v>
      </c>
      <c r="K257" s="41">
        <f t="shared" si="8"/>
        <v>1297.9299999999998</v>
      </c>
      <c r="L257" s="41">
        <f t="shared" si="8"/>
        <v>498977.41000000003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3000</v>
      </c>
      <c r="G271" s="42">
        <f t="shared" si="11"/>
        <v>645.52</v>
      </c>
      <c r="H271" s="42">
        <f t="shared" si="11"/>
        <v>493877.49</v>
      </c>
      <c r="I271" s="42">
        <f t="shared" si="11"/>
        <v>156.47</v>
      </c>
      <c r="J271" s="42">
        <f t="shared" si="11"/>
        <v>0</v>
      </c>
      <c r="K271" s="42">
        <f t="shared" si="11"/>
        <v>1297.9299999999998</v>
      </c>
      <c r="L271" s="42">
        <f t="shared" si="11"/>
        <v>498977.41000000003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1367.61</v>
      </c>
      <c r="I398" s="18"/>
      <c r="J398" s="24" t="s">
        <v>286</v>
      </c>
      <c r="K398" s="24" t="s">
        <v>286</v>
      </c>
      <c r="L398" s="56">
        <f t="shared" si="26"/>
        <v>1367.61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1367.61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1367.61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1367.61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1367.61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115054.6</v>
      </c>
      <c r="H439" s="18"/>
      <c r="I439" s="56">
        <f t="shared" ref="I439:I445" si="33">SUM(F439:H439)</f>
        <v>115054.6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115054.6</v>
      </c>
      <c r="H446" s="13">
        <f>SUM(H439:H445)</f>
        <v>0</v>
      </c>
      <c r="I446" s="13">
        <f>SUM(I439:I445)</f>
        <v>115054.6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115054.6</v>
      </c>
      <c r="H459" s="18"/>
      <c r="I459" s="56">
        <f t="shared" si="34"/>
        <v>115054.6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115054.6</v>
      </c>
      <c r="H460" s="83">
        <f>SUM(H454:H459)</f>
        <v>0</v>
      </c>
      <c r="I460" s="83">
        <f>SUM(I454:I459)</f>
        <v>115054.6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115054.6</v>
      </c>
      <c r="H461" s="42">
        <f>H452+H460</f>
        <v>0</v>
      </c>
      <c r="I461" s="42">
        <f>I452+I460</f>
        <v>115054.6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12783.18</v>
      </c>
      <c r="G465" s="18"/>
      <c r="H465" s="18"/>
      <c r="I465" s="18"/>
      <c r="J465" s="18">
        <v>113686.99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578584.68-1367.61</f>
        <v>577217.07000000007</v>
      </c>
      <c r="G468" s="18"/>
      <c r="H468" s="18"/>
      <c r="I468" s="18"/>
      <c r="J468" s="18">
        <v>1367.61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>
        <v>0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577217.07000000007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1367.61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498977.41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498977.41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91022.840000000142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115054.6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334093.34999999998</v>
      </c>
      <c r="G575" s="18"/>
      <c r="H575" s="18">
        <v>76772.81</v>
      </c>
      <c r="I575" s="87">
        <f>SUM(F575:H575)</f>
        <v>410866.16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30656.44</v>
      </c>
      <c r="I591" s="18"/>
      <c r="J591" s="18">
        <v>13130.02</v>
      </c>
      <c r="K591" s="104">
        <f t="shared" ref="K591:K597" si="48">SUM(H591:J591)</f>
        <v>43786.46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30656.44</v>
      </c>
      <c r="I598" s="108">
        <f>SUM(I591:I597)</f>
        <v>0</v>
      </c>
      <c r="J598" s="108">
        <f>SUM(J591:J597)</f>
        <v>13130.02</v>
      </c>
      <c r="K598" s="108">
        <f>SUM(K591:K597)</f>
        <v>43786.46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93422.24</v>
      </c>
      <c r="H617" s="109">
        <f>SUM(F52)</f>
        <v>93422.239999999991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115054.6</v>
      </c>
      <c r="H621" s="109">
        <f>SUM(J52)</f>
        <v>115054.6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91022.84</v>
      </c>
      <c r="H622" s="109">
        <f>F476</f>
        <v>91022.840000000142</v>
      </c>
      <c r="I622" s="121" t="s">
        <v>101</v>
      </c>
      <c r="J622" s="109">
        <f t="shared" ref="J622:J655" si="50">G622-H622</f>
        <v>-1.4551915228366852E-10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115054.6</v>
      </c>
      <c r="H626" s="109">
        <f>J476</f>
        <v>115054.6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577217.07000000007</v>
      </c>
      <c r="H627" s="104">
        <f>SUM(F468)</f>
        <v>577217.07000000007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1367.61</v>
      </c>
      <c r="H631" s="104">
        <f>SUM(J468)</f>
        <v>1367.61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498977.41000000003</v>
      </c>
      <c r="H632" s="104">
        <f>SUM(F472)</f>
        <v>498977.41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1367.61</v>
      </c>
      <c r="H637" s="164">
        <f>SUM(J468)</f>
        <v>1367.61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115054.6</v>
      </c>
      <c r="H640" s="104">
        <f>SUM(G461)</f>
        <v>115054.6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115054.6</v>
      </c>
      <c r="H642" s="104">
        <f>SUM(I461)</f>
        <v>115054.6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1367.61</v>
      </c>
      <c r="H644" s="104">
        <f>H408</f>
        <v>1367.61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1367.61</v>
      </c>
      <c r="H646" s="104">
        <f>L408</f>
        <v>1367.61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43786.46</v>
      </c>
      <c r="H647" s="104">
        <f>L208+L226+L244</f>
        <v>43786.46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30656.44</v>
      </c>
      <c r="H649" s="104">
        <f>H598</f>
        <v>30656.44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13130.02</v>
      </c>
      <c r="H651" s="104">
        <f>J598</f>
        <v>13130.02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398018.2</v>
      </c>
      <c r="G660" s="19">
        <f>(L229+L309+L359)</f>
        <v>0</v>
      </c>
      <c r="H660" s="19">
        <f>(L247+L328+L360)</f>
        <v>100959.21</v>
      </c>
      <c r="I660" s="19">
        <f>SUM(F660:H660)</f>
        <v>498977.41000000003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30656.44</v>
      </c>
      <c r="G662" s="19">
        <f>(L226+L306)-(J226+J306)</f>
        <v>0</v>
      </c>
      <c r="H662" s="19">
        <f>(L244+L325)-(J244+J325)</f>
        <v>13130.02</v>
      </c>
      <c r="I662" s="19">
        <f>SUM(F662:H662)</f>
        <v>43786.46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334093.34999999998</v>
      </c>
      <c r="G663" s="199">
        <f>SUM(G575:G587)+SUM(I602:I604)+L612</f>
        <v>0</v>
      </c>
      <c r="H663" s="199">
        <f>SUM(H575:H587)+SUM(J602:J604)+L613</f>
        <v>76772.81</v>
      </c>
      <c r="I663" s="19">
        <f>SUM(F663:H663)</f>
        <v>410866.16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33268.410000000033</v>
      </c>
      <c r="G664" s="19">
        <f>G660-SUM(G661:G663)</f>
        <v>0</v>
      </c>
      <c r="H664" s="19">
        <f>H660-SUM(H661:H663)</f>
        <v>11056.380000000005</v>
      </c>
      <c r="I664" s="19">
        <f>I660-SUM(I661:I663)</f>
        <v>44324.790000000037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-33268.410000000003</v>
      </c>
      <c r="G669" s="18"/>
      <c r="H669" s="18">
        <v>-11056.38</v>
      </c>
      <c r="I669" s="19">
        <f>SUM(F669:H669)</f>
        <v>-44324.79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CLARKSIVLLE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CLARKSIVLLE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410866.16</v>
      </c>
      <c r="D5" s="20">
        <f>SUM('DOE25'!L197:L200)+SUM('DOE25'!L215:L218)+SUM('DOE25'!L233:L236)-F5-G5</f>
        <v>410866.16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7578.95</v>
      </c>
      <c r="D6" s="20">
        <f>'DOE25'!L202+'DOE25'!L220+'DOE25'!L238-F6-G6</f>
        <v>7578.95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20692.68</v>
      </c>
      <c r="D8" s="243"/>
      <c r="E8" s="20">
        <f>'DOE25'!L204+'DOE25'!L222+'DOE25'!L240-F8-G8-D9-D11</f>
        <v>19394.75</v>
      </c>
      <c r="F8" s="255">
        <f>'DOE25'!J204+'DOE25'!J222+'DOE25'!J240</f>
        <v>0</v>
      </c>
      <c r="G8" s="53">
        <f>'DOE25'!K204+'DOE25'!K222+'DOE25'!K240</f>
        <v>1297.9299999999998</v>
      </c>
      <c r="H8" s="259"/>
    </row>
    <row r="9" spans="1:9" x14ac:dyDescent="0.2">
      <c r="A9" s="32">
        <v>2310</v>
      </c>
      <c r="B9" t="s">
        <v>812</v>
      </c>
      <c r="C9" s="245">
        <f t="shared" si="0"/>
        <v>7300.92</v>
      </c>
      <c r="D9" s="244">
        <v>7300.92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215.3</v>
      </c>
      <c r="D10" s="243"/>
      <c r="E10" s="244">
        <v>215.3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8752.24</v>
      </c>
      <c r="D11" s="244">
        <v>8752.24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43786.46</v>
      </c>
      <c r="D15" s="20">
        <f>'DOE25'!L208+'DOE25'!L226+'DOE25'!L244-F15-G15</f>
        <v>43786.46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478284.73</v>
      </c>
      <c r="E33" s="246">
        <f>SUM(E5:E31)</f>
        <v>19610.05</v>
      </c>
      <c r="F33" s="246">
        <f>SUM(F5:F31)</f>
        <v>0</v>
      </c>
      <c r="G33" s="246">
        <f>SUM(G5:G31)</f>
        <v>1297.9299999999998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19610.05</v>
      </c>
      <c r="E35" s="249"/>
    </row>
    <row r="36" spans="2:8" ht="12" thickTop="1" x14ac:dyDescent="0.2">
      <c r="B36" t="s">
        <v>809</v>
      </c>
      <c r="D36" s="20">
        <f>D33</f>
        <v>478284.73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CLARKSIVLLE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92380.07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115054.6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1042.17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93422.24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115054.6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1968.8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430.6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2399.4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115054.6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91022.84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91022.84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115054.6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93422.239999999991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115054.6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395357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1367.61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41.28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1367.61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395398.28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1367.61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80134.789999999994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101684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181818.78999999998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181818.78999999998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577217.07000000007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1367.61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410866.16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410866.16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7578.95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36745.839999999997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43786.46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88111.25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1367.61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-1367.61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498977.41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CLARKSIVLLE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410866</v>
      </c>
      <c r="D10" s="182">
        <f>ROUND((C10/$C$28)*100,1)</f>
        <v>82.3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7579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36746</v>
      </c>
      <c r="D17" s="182">
        <f t="shared" si="0"/>
        <v>7.4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43786</v>
      </c>
      <c r="D21" s="182">
        <f t="shared" si="0"/>
        <v>8.8000000000000007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498977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498977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395357</v>
      </c>
      <c r="D35" s="182">
        <f t="shared" ref="D35:D40" si="1">ROUND((C35/$C$41)*100,1)</f>
        <v>68.3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1408.890000000014</v>
      </c>
      <c r="D36" s="182">
        <f t="shared" si="1"/>
        <v>0.2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181819</v>
      </c>
      <c r="D37" s="182">
        <f t="shared" si="1"/>
        <v>31.4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578584.89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CLARKSIVLLE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2018-09-19T15:15:06Z</cp:lastPrinted>
  <dcterms:created xsi:type="dcterms:W3CDTF">1997-12-04T19:04:30Z</dcterms:created>
  <dcterms:modified xsi:type="dcterms:W3CDTF">2018-11-13T19:26:39Z</dcterms:modified>
</cp:coreProperties>
</file>