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5200" windowHeight="119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D5" i="13" s="1"/>
  <c r="C5" i="13" s="1"/>
  <c r="G5" i="13"/>
  <c r="L197" i="1"/>
  <c r="L198" i="1"/>
  <c r="L199" i="1"/>
  <c r="C12" i="10" s="1"/>
  <c r="L200" i="1"/>
  <c r="L215" i="1"/>
  <c r="L216" i="1"/>
  <c r="L217" i="1"/>
  <c r="L229" i="1" s="1"/>
  <c r="L218" i="1"/>
  <c r="L233" i="1"/>
  <c r="C109" i="2" s="1"/>
  <c r="L234" i="1"/>
  <c r="L235" i="1"/>
  <c r="L247" i="1" s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8" i="1" s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L269" i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I460" i="1"/>
  <c r="F461" i="1"/>
  <c r="H461" i="1"/>
  <c r="F470" i="1"/>
  <c r="G470" i="1"/>
  <c r="H470" i="1"/>
  <c r="I470" i="1"/>
  <c r="I476" i="1" s="1"/>
  <c r="H625" i="1" s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L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2" i="1"/>
  <c r="G623" i="1"/>
  <c r="G624" i="1"/>
  <c r="H627" i="1"/>
  <c r="H628" i="1"/>
  <c r="H629" i="1"/>
  <c r="H630" i="1"/>
  <c r="H631" i="1"/>
  <c r="H632" i="1"/>
  <c r="H633" i="1"/>
  <c r="G634" i="1"/>
  <c r="J634" i="1" s="1"/>
  <c r="H634" i="1"/>
  <c r="H635" i="1"/>
  <c r="H636" i="1"/>
  <c r="H637" i="1"/>
  <c r="H638" i="1"/>
  <c r="H639" i="1"/>
  <c r="G641" i="1"/>
  <c r="H641" i="1"/>
  <c r="J641" i="1" s="1"/>
  <c r="G643" i="1"/>
  <c r="H643" i="1"/>
  <c r="J643" i="1" s="1"/>
  <c r="G644" i="1"/>
  <c r="G645" i="1"/>
  <c r="H645" i="1"/>
  <c r="J645" i="1" s="1"/>
  <c r="H647" i="1"/>
  <c r="G650" i="1"/>
  <c r="G651" i="1"/>
  <c r="G652" i="1"/>
  <c r="H652" i="1"/>
  <c r="G653" i="1"/>
  <c r="H653" i="1"/>
  <c r="G654" i="1"/>
  <c r="H654" i="1"/>
  <c r="H655" i="1"/>
  <c r="F192" i="1"/>
  <c r="L351" i="1"/>
  <c r="A31" i="12"/>
  <c r="D62" i="2"/>
  <c r="D63" i="2" s="1"/>
  <c r="D18" i="13"/>
  <c r="C18" i="13" s="1"/>
  <c r="D18" i="2"/>
  <c r="D17" i="13"/>
  <c r="C17" i="13" s="1"/>
  <c r="C91" i="2"/>
  <c r="F78" i="2"/>
  <c r="F81" i="2" s="1"/>
  <c r="D50" i="2"/>
  <c r="G157" i="2"/>
  <c r="G156" i="2"/>
  <c r="D91" i="2"/>
  <c r="E31" i="2"/>
  <c r="G62" i="2"/>
  <c r="D19" i="13"/>
  <c r="C19" i="13" s="1"/>
  <c r="D14" i="13"/>
  <c r="C14" i="13" s="1"/>
  <c r="E78" i="2"/>
  <c r="E81" i="2" s="1"/>
  <c r="J571" i="1"/>
  <c r="D81" i="2"/>
  <c r="I169" i="1"/>
  <c r="G476" i="1"/>
  <c r="H623" i="1" s="1"/>
  <c r="J623" i="1" s="1"/>
  <c r="G338" i="1"/>
  <c r="G352" i="1" s="1"/>
  <c r="F169" i="1"/>
  <c r="J140" i="1"/>
  <c r="I552" i="1"/>
  <c r="J552" i="1"/>
  <c r="H552" i="1"/>
  <c r="C29" i="10"/>
  <c r="H140" i="1"/>
  <c r="L401" i="1"/>
  <c r="C139" i="2" s="1"/>
  <c r="L393" i="1"/>
  <c r="C138" i="2" s="1"/>
  <c r="H25" i="13"/>
  <c r="C25" i="13" s="1"/>
  <c r="H571" i="1"/>
  <c r="F338" i="1"/>
  <c r="F352" i="1" s="1"/>
  <c r="G192" i="1"/>
  <c r="F552" i="1"/>
  <c r="C35" i="10"/>
  <c r="E16" i="13"/>
  <c r="C16" i="13" s="1"/>
  <c r="J655" i="1"/>
  <c r="I571" i="1"/>
  <c r="I545" i="1"/>
  <c r="G36" i="2"/>
  <c r="L565" i="1"/>
  <c r="G545" i="1"/>
  <c r="H33" i="13"/>
  <c r="J476" i="1" l="1"/>
  <c r="H626" i="1" s="1"/>
  <c r="I452" i="1"/>
  <c r="I461" i="1" s="1"/>
  <c r="H642" i="1" s="1"/>
  <c r="K550" i="1"/>
  <c r="K552" i="1" s="1"/>
  <c r="J640" i="1"/>
  <c r="I446" i="1"/>
  <c r="G642" i="1" s="1"/>
  <c r="J644" i="1"/>
  <c r="J651" i="1"/>
  <c r="K598" i="1"/>
  <c r="G647" i="1" s="1"/>
  <c r="J647" i="1" s="1"/>
  <c r="H476" i="1"/>
  <c r="H624" i="1" s="1"/>
  <c r="J624" i="1" s="1"/>
  <c r="L309" i="1"/>
  <c r="H338" i="1"/>
  <c r="H352" i="1" s="1"/>
  <c r="H52" i="1"/>
  <c r="H619" i="1" s="1"/>
  <c r="J619" i="1" s="1"/>
  <c r="F257" i="1"/>
  <c r="F271" i="1" s="1"/>
  <c r="K257" i="1"/>
  <c r="K271" i="1" s="1"/>
  <c r="G257" i="1"/>
  <c r="G271" i="1" s="1"/>
  <c r="J257" i="1"/>
  <c r="J271" i="1" s="1"/>
  <c r="L211" i="1"/>
  <c r="C17" i="10"/>
  <c r="I257" i="1"/>
  <c r="I271" i="1" s="1"/>
  <c r="H257" i="1"/>
  <c r="H271" i="1" s="1"/>
  <c r="C70" i="2"/>
  <c r="F112" i="1"/>
  <c r="J617" i="1"/>
  <c r="C18" i="2"/>
  <c r="E128" i="2"/>
  <c r="C115" i="2"/>
  <c r="L257" i="1"/>
  <c r="L271" i="1" s="1"/>
  <c r="G632" i="1" s="1"/>
  <c r="J632" i="1" s="1"/>
  <c r="C81" i="2"/>
  <c r="F22" i="13"/>
  <c r="C22" i="13" s="1"/>
  <c r="G552" i="1"/>
  <c r="H112" i="1"/>
  <c r="D29" i="13"/>
  <c r="C29" i="13" s="1"/>
  <c r="E8" i="13"/>
  <c r="C8" i="13" s="1"/>
  <c r="D12" i="13"/>
  <c r="C12" i="13" s="1"/>
  <c r="L290" i="1"/>
  <c r="F660" i="1" s="1"/>
  <c r="L539" i="1"/>
  <c r="K503" i="1"/>
  <c r="L382" i="1"/>
  <c r="G636" i="1" s="1"/>
  <c r="J636" i="1" s="1"/>
  <c r="K352" i="1"/>
  <c r="E109" i="2"/>
  <c r="E115" i="2" s="1"/>
  <c r="C62" i="2"/>
  <c r="C63" i="2" s="1"/>
  <c r="F661" i="1"/>
  <c r="I661" i="1" s="1"/>
  <c r="C19" i="10"/>
  <c r="C15" i="10"/>
  <c r="H660" i="1"/>
  <c r="H664" i="1" s="1"/>
  <c r="H667" i="1" s="1"/>
  <c r="E13" i="13"/>
  <c r="C13" i="13" s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F662" i="1"/>
  <c r="I662" i="1" s="1"/>
  <c r="G625" i="1"/>
  <c r="J625" i="1" s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J652" i="1"/>
  <c r="G571" i="1"/>
  <c r="I434" i="1"/>
  <c r="G434" i="1"/>
  <c r="E104" i="2"/>
  <c r="I663" i="1"/>
  <c r="C27" i="10"/>
  <c r="G635" i="1"/>
  <c r="J635" i="1" s="1"/>
  <c r="J642" i="1" l="1"/>
  <c r="G51" i="2"/>
  <c r="E145" i="2"/>
  <c r="H648" i="1"/>
  <c r="J648" i="1" s="1"/>
  <c r="G672" i="1"/>
  <c r="C5" i="10" s="1"/>
  <c r="C128" i="2"/>
  <c r="C145" i="2" s="1"/>
  <c r="E33" i="13"/>
  <c r="D35" i="13" s="1"/>
  <c r="C104" i="2"/>
  <c r="H672" i="1"/>
  <c r="C6" i="10" s="1"/>
  <c r="L545" i="1"/>
  <c r="F664" i="1"/>
  <c r="C28" i="10"/>
  <c r="D22" i="10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8" i="10" l="1"/>
  <c r="D17" i="10"/>
  <c r="D12" i="10"/>
  <c r="D27" i="10"/>
  <c r="D24" i="10"/>
  <c r="D10" i="10"/>
  <c r="F672" i="1"/>
  <c r="C4" i="10" s="1"/>
  <c r="F667" i="1"/>
  <c r="D15" i="10"/>
  <c r="D25" i="10"/>
  <c r="D19" i="10"/>
  <c r="D26" i="10"/>
  <c r="C30" i="10"/>
  <c r="D16" i="10"/>
  <c r="D23" i="10"/>
  <c r="D20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<sst xmlns="http://schemas.openxmlformats.org/spreadsheetml/2006/main" count="3957" uniqueCount="913">
  <si>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</si>
  <si>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</si>
  <si>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</si>
  <si>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</si>
  <si>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</si>
  <si>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</si>
  <si>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</si>
  <si>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</si>
  <si>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</si>
  <si>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</si>
  <si>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</si>
  <si>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</si>
  <si>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</si>
  <si>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</si>
  <si>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</si>
  <si>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</si>
  <si>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</si>
  <si>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</si>
  <si>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</si>
  <si>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</si>
  <si>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</si>
  <si>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</si>
  <si>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</si>
  <si>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</si>
  <si>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</si>
  <si>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</si>
  <si>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</si>
  <si>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</si>
  <si>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</si>
  <si>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</si>
  <si>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</si>
  <si>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</si>
  <si>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</si>
  <si>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</si>
  <si>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</si>
  <si>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</si>
  <si>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</si>
  <si>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</si>
  <si>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</si>
  <si>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</si>
  <si>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</si>
  <si>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</si>
  <si>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</si>
  <si>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</si>
  <si>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</si>
  <si>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</si>
  <si>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</si>
  <si>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</si>
  <si>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</si>
  <si>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</si>
  <si>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</si>
  <si>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</si>
  <si>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</si>
  <si>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</si>
  <si>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</si>
  <si>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</si>
  <si>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</si>
  <si>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</si>
  <si>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</si>
  <si>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</si>
  <si>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</si>
  <si>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</si>
  <si>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</si>
  <si>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</si>
  <si>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</si>
  <si>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</si>
  <si>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</si>
  <si>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</si>
  <si>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</si>
  <si>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</si>
  <si>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</si>
  <si>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</si>
  <si>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</si>
  <si>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</si>
  <si>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</si>
  <si>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</si>
  <si>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</si>
  <si>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</si>
  <si>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</si>
  <si>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</si>
  <si>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</si>
  <si>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</si>
  <si>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</si>
  <si>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</si>
  <si>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</si>
  <si>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</si>
  <si>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</si>
  <si>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</si>
  <si>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</si>
  <si>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</si>
  <si>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</si>
  <si>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</si>
  <si>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</si>
  <si>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</si>
  <si>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</si>
  <si>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</si>
  <si>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</si>
  <si>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</si>
  <si>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</si>
  <si>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</si>
  <si>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</si>
  <si>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</si>
  <si>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</si>
  <si>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</si>
  <si>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</si>
  <si>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</si>
  <si>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</si>
  <si>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</si>
  <si>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</si>
  <si>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</si>
  <si>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</si>
  <si>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</si>
  <si>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</si>
  <si>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</si>
  <si>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</si>
  <si>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</si>
  <si>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</si>
  <si>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</si>
  <si>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</si>
  <si>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</si>
  <si>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</si>
  <si>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</si>
  <si>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</si>
  <si>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</si>
  <si>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</si>
  <si>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</si>
  <si>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</si>
  <si>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</si>
  <si>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</si>
  <si>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</si>
  <si>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</si>
  <si>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</si>
  <si>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</si>
  <si>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</si>
  <si>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</si>
  <si>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</si>
  <si>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</si>
  <si>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</si>
  <si>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</si>
  <si>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</si>
  <si>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</si>
  <si>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</si>
  <si>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</si>
  <si>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</si>
  <si>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</si>
  <si>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</si>
  <si>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</si>
  <si>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</si>
  <si>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</si>
  <si>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</si>
  <si>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</si>
  <si>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</si>
  <si>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</si>
  <si>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</si>
  <si>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</si>
  <si>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</si>
  <si>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</si>
  <si>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</si>
  <si>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</si>
  <si>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</si>
  <si>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</si>
  <si>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</si>
  <si>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</si>
  <si>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</si>
  <si>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</si>
  <si>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</si>
  <si>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</si>
  <si>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</si>
  <si>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</si>
  <si>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</si>
  <si>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</si>
  <si>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</si>
  <si>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</si>
  <si>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</si>
  <si>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</si>
  <si>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</si>
  <si>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</si>
  <si>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</si>
  <si>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</si>
  <si>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</si>
  <si>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</si>
  <si>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</si>
  <si>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</si>
  <si>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</si>
  <si>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</si>
  <si>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</si>
  <si>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</si>
  <si>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</si>
  <si>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</si>
  <si>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</si>
  <si>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</si>
  <si>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</si>
  <si>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</si>
  <si>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</si>
  <si>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</si>
  <si>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</si>
  <si>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</si>
  <si>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</si>
  <si>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</si>
  <si>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</si>
  <si>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</si>
  <si>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</si>
  <si>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</si>
  <si>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</si>
  <si>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</si>
  <si>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</si>
  <si>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</si>
  <si>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</si>
  <si>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</si>
  <si>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</si>
  <si>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</si>
  <si>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</si>
  <si>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</si>
  <si>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</si>
  <si>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</si>
  <si>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</si>
  <si>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</si>
  <si>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</si>
  <si>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</si>
  <si>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</si>
  <si>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</si>
  <si>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</si>
  <si>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</si>
  <si>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</si>
  <si>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</si>
  <si>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</si>
  <si>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</si>
  <si>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</si>
  <si>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</si>
  <si>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</si>
  <si>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</si>
  <si>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</si>
  <si>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</si>
  <si>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</si>
  <si>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</si>
  <si>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</si>
  <si>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</si>
  <si>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</si>
  <si>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</si>
  <si>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</si>
  <si>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</si>
  <si>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</si>
  <si>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</si>
  <si>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</si>
  <si>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</si>
  <si>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</si>
  <si>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</si>
  <si>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</si>
  <si>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</si>
  <si>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</si>
  <si>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</si>
  <si>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</si>
  <si>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</si>
  <si>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</si>
  <si>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</si>
  <si>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</si>
  <si>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</si>
  <si>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</si>
  <si>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</si>
  <si>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</si>
  <si>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</si>
  <si>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</si>
  <si>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</si>
  <si>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</si>
  <si>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</si>
  <si>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</si>
  <si>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</si>
  <si>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</si>
  <si>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</si>
  <si>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</si>
  <si>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</si>
  <si>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</si>
  <si>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</si>
  <si>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</si>
  <si>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</si>
  <si>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</si>
  <si>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</si>
  <si>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</si>
  <si>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</si>
  <si>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</si>
  <si>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</si>
  <si>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</si>
  <si>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</si>
  <si>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</si>
  <si>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</si>
  <si>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</si>
  <si>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</si>
  <si>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</si>
  <si>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</si>
  <si>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</si>
  <si>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</si>
  <si>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</si>
  <si>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</si>
  <si>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</si>
  <si>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</si>
  <si>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</si>
  <si>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</si>
  <si>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</si>
  <si>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</si>
  <si>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</si>
  <si>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</si>
  <si>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</si>
  <si>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</si>
  <si>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</si>
  <si>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</si>
  <si>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</si>
  <si>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</si>
  <si>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</si>
  <si>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</si>
  <si>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</si>
  <si>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</si>
  <si>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</si>
  <si>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</si>
  <si>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</si>
  <si>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</si>
  <si>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</si>
  <si>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</si>
  <si>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</si>
  <si>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</si>
  <si>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</si>
  <si>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</si>
  <si>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</si>
  <si>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</si>
  <si>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</si>
  <si>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</si>
  <si>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</si>
  <si>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</si>
  <si>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</si>
  <si>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</si>
  <si>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</si>
  <si>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</si>
  <si>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</si>
  <si>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</si>
  <si>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</si>
  <si>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</si>
  <si>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</si>
  <si>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</si>
  <si>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</si>
  <si>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</si>
  <si>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</si>
  <si>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</si>
  <si>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</si>
  <si>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</si>
  <si>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</si>
  <si>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</si>
  <si>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</si>
  <si>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</si>
  <si>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</si>
  <si>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</si>
  <si>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</si>
  <si>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</si>
  <si>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</si>
  <si>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</si>
  <si>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</si>
  <si>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</si>
  <si>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</si>
  <si>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</si>
  <si>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</si>
  <si>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</si>
  <si>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</si>
  <si>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</si>
  <si>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</si>
  <si>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</si>
  <si>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</si>
  <si>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</si>
  <si>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</si>
  <si>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</si>
  <si>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</si>
  <si>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</si>
  <si>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</si>
  <si>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</si>
  <si>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</si>
  <si>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</si>
  <si>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</si>
  <si>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</si>
  <si>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</si>
  <si>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</si>
  <si>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</si>
  <si>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</si>
  <si>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</si>
  <si>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</si>
  <si>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</si>
  <si>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</si>
  <si>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</si>
  <si>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</si>
  <si>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</si>
  <si>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</si>
  <si>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</si>
  <si>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</si>
  <si>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</si>
  <si>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</si>
  <si>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</si>
  <si>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</si>
  <si>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</si>
  <si>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</si>
  <si>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</si>
  <si>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</si>
  <si>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</si>
  <si>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</si>
  <si>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</si>
  <si>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</si>
  <si>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</si>
  <si>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</si>
  <si>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</si>
  <si>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</si>
  <si>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</si>
  <si>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</si>
  <si>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</si>
  <si>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</si>
  <si>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</si>
  <si>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</si>
  <si>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</si>
  <si>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</si>
  <si>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</si>
  <si>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</si>
  <si>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</si>
  <si>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</si>
  <si>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</si>
  <si>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</si>
  <si>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</si>
  <si>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</si>
  <si>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</si>
  <si>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</si>
  <si>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</si>
  <si>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</si>
  <si>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</si>
  <si>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</si>
  <si>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</si>
  <si>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</si>
  <si>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</si>
  <si>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</si>
  <si>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</si>
  <si>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</si>
  <si>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</si>
  <si>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</si>
  <si>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</si>
  <si>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</si>
  <si>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</si>
  <si>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</si>
  <si>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</si>
  <si>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</si>
  <si>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</si>
  <si>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</si>
  <si>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</si>
  <si>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</si>
  <si>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</si>
  <si>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</si>
  <si>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</si>
  <si>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</si>
  <si>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</si>
  <si>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</si>
  <si>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</si>
  <si>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</si>
  <si>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</si>
  <si>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</si>
  <si>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</si>
  <si>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</si>
  <si>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</si>
  <si>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</si>
  <si>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</si>
  <si>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</si>
  <si>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</si>
  <si>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</si>
  <si>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</si>
  <si>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</si>
  <si>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</si>
  <si>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</si>
  <si>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</si>
  <si>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</si>
  <si>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</si>
  <si>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</si>
  <si>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</si>
  <si>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</si>
  <si>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</si>
  <si>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</si>
  <si>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</si>
  <si>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</si>
  <si>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</si>
  <si>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</si>
  <si>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</si>
  <si>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</si>
  <si>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</si>
  <si>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</si>
  <si>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</si>
  <si>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</si>
  <si>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</si>
  <si>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</si>
  <si>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</si>
  <si>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</si>
  <si>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</si>
  <si>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</si>
  <si>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</si>
  <si>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</si>
  <si>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</si>
  <si>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</si>
  <si>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</si>
  <si>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</si>
  <si>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</si>
  <si>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</si>
  <si>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</si>
  <si>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</si>
  <si>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</si>
  <si>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</si>
  <si>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</si>
  <si>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</si>
  <si>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</si>
  <si>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</si>
  <si>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</si>
  <si>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</si>
  <si>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</si>
  <si>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</si>
  <si>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</si>
  <si>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</si>
  <si>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</si>
  <si>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</si>
  <si>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</si>
  <si>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</si>
  <si>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</si>
  <si>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</si>
  <si>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</si>
  <si>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</si>
  <si>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</si>
  <si>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</si>
  <si>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</si>
  <si>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</si>
  <si>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</si>
  <si>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</si>
  <si>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</si>
  <si>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</si>
  <si>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</si>
  <si>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</si>
  <si>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</si>
  <si>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</si>
  <si>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</si>
  <si>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</si>
  <si>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</si>
  <si>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</si>
  <si>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</si>
  <si>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</si>
  <si>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</si>
  <si>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</si>
  <si>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</si>
  <si>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</si>
  <si>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</si>
  <si>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</si>
  <si>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</si>
  <si>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</si>
  <si>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</si>
  <si>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</si>
  <si>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</si>
  <si>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</si>
  <si>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</si>
  <si>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</si>
  <si>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</si>
  <si>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</si>
  <si>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</si>
  <si>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</si>
  <si>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</si>
  <si>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</si>
  <si>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</si>
  <si>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</si>
  <si>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</si>
  <si>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</si>
  <si>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</si>
  <si>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</si>
  <si>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</si>
  <si>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</si>
  <si>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</si>
  <si>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</si>
  <si>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</si>
  <si>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</si>
  <si>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</si>
  <si>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</si>
  <si>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</si>
  <si>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</si>
  <si>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</si>
  <si>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</si>
  <si>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</si>
  <si>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</si>
  <si>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</si>
  <si>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</si>
  <si>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</si>
  <si>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</si>
  <si>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</si>
  <si>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</si>
  <si>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</si>
  <si>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</si>
  <si>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</si>
  <si>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</si>
  <si>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</si>
  <si>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</si>
  <si>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</si>
  <si>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</si>
  <si>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</si>
  <si>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</si>
  <si>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</si>
  <si>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</si>
  <si>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</si>
  <si>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</si>
  <si>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</si>
  <si>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</si>
  <si>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</si>
  <si>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</si>
  <si>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</si>
  <si>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</si>
  <si>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</si>
  <si>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</si>
  <si>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</si>
  <si>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</si>
  <si>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</si>
  <si>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</si>
  <si>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</si>
  <si>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</si>
  <si>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</si>
  <si>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</si>
  <si>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</si>
  <si>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</si>
  <si>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</si>
  <si>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</si>
  <si>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</si>
  <si>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</si>
  <si>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</si>
  <si>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</si>
  <si>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</si>
  <si>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</si>
  <si>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</si>
  <si>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</si>
  <si>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</si>
  <si>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</si>
  <si>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</si>
  <si>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</si>
  <si>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</si>
  <si>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</si>
  <si>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</si>
  <si>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</si>
  <si>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</si>
  <si>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</si>
  <si>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</si>
  <si>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</si>
  <si>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</si>
  <si>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</si>
  <si>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</si>
  <si>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</si>
  <si>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</si>
  <si>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</si>
  <si>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</si>
  <si>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</si>
  <si>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</si>
  <si>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</si>
  <si>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</si>
  <si>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</si>
  <si>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</si>
  <si>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</si>
  <si>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</si>
  <si>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</si>
  <si>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</si>
  <si>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</si>
  <si>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</si>
  <si>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</si>
  <si>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</si>
  <si>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</si>
  <si>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</si>
  <si>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</si>
  <si>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</si>
  <si>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</si>
  <si>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</si>
  <si>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</si>
  <si>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</si>
  <si>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</si>
  <si>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</si>
  <si>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</si>
  <si>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</si>
  <si>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</si>
  <si>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</si>
  <si>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</si>
  <si>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</si>
  <si>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</si>
  <si>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</si>
  <si>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</si>
  <si>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</si>
  <si>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</si>
  <si>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</si>
  <si>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</si>
  <si>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</si>
  <si>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</si>
  <si>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</si>
  <si>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</si>
  <si>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</si>
  <si>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</si>
  <si>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</si>
  <si>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</si>
  <si>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</si>
  <si>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</si>
  <si>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</si>
  <si>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</si>
  <si>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</si>
  <si>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</si>
  <si>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</si>
  <si>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</si>
  <si>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</si>
  <si>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</si>
  <si>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</si>
  <si>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</si>
  <si>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</si>
  <si>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</si>
  <si>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</si>
  <si>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</si>
  <si>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</si>
  <si>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</si>
  <si>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</si>
  <si>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</si>
  <si>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</si>
  <si>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</si>
  <si>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</si>
  <si>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</si>
  <si>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</si>
  <si>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</si>
  <si>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</si>
  <si>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</si>
  <si>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</si>
  <si>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</si>
  <si>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</si>
  <si>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</si>
  <si>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</si>
  <si>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</si>
  <si>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</si>
  <si>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</si>
  <si>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</si>
  <si>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</si>
  <si>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</si>
  <si>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</si>
  <si>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</si>
  <si>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</si>
  <si>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</si>
  <si>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</si>
  <si>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</si>
  <si>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</si>
  <si>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</si>
  <si>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</si>
  <si>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</si>
  <si>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</si>
  <si>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</si>
  <si>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</si>
  <si>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</si>
  <si>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</si>
  <si>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</si>
  <si>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</si>
  <si>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</si>
  <si>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</si>
  <si>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</si>
  <si>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</si>
  <si>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</si>
  <si>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</si>
  <si>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</si>
  <si>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</si>
  <si>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</si>
  <si>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</si>
  <si>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</si>
  <si>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</si>
  <si>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</si>
  <si>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</si>
  <si>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</si>
  <si>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</si>
  <si>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</si>
  <si>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</si>
  <si>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</si>
  <si>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</si>
  <si>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</si>
  <si>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</si>
  <si>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</si>
  <si>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</si>
  <si>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</si>
  <si>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</si>
  <si>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</si>
  <si>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</si>
  <si>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</si>
  <si>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</si>
  <si>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</si>
  <si>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</si>
  <si>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</si>
  <si>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</si>
  <si>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</si>
  <si>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</si>
  <si>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</si>
  <si>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</si>
  <si>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</si>
  <si>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</si>
  <si>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</si>
  <si>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</si>
  <si>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</si>
  <si>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</si>
  <si>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</si>
  <si>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</si>
  <si>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</si>
  <si>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</si>
  <si>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</si>
  <si>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</si>
  <si>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</si>
  <si>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</si>
  <si>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</si>
  <si>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</si>
  <si>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</si>
  <si>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</si>
  <si>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</si>
  <si>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</si>
  <si>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</si>
  <si>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</si>
  <si>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</si>
  <si>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</si>
  <si>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</si>
  <si>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</si>
  <si>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</si>
  <si>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</si>
  <si>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</si>
  <si>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</si>
  <si>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</si>
  <si>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</si>
  <si>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</si>
  <si>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</si>
  <si>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</si>
  <si>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</si>
  <si>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</si>
  <si>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</si>
  <si>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</si>
  <si>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</si>
  <si>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</si>
  <si>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</si>
  <si>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</si>
  <si>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</si>
  <si>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</si>
  <si>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</si>
  <si>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</si>
  <si>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</si>
  <si>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</si>
  <si>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</si>
  <si>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</si>
  <si>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</si>
  <si>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</si>
  <si>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</si>
  <si>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</si>
  <si>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</si>
  <si>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</si>
  <si>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</si>
  <si>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</si>
  <si>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</si>
  <si>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</si>
  <si>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</si>
  <si>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</si>
  <si>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</si>
  <si>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</si>
  <si>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</si>
  <si>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</si>
  <si>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</si>
  <si>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</si>
  <si>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</si>
  <si>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</si>
  <si>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</si>
  <si>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</si>
  <si>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</si>
  <si>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</si>
  <si>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</si>
  <si>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</si>
  <si>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</si>
  <si>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</si>
  <si>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</si>
  <si>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</si>
  <si>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</si>
  <si>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</si>
  <si>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</si>
  <si>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</si>
  <si>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</si>
  <si>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</si>
  <si>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</si>
  <si>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</si>
  <si>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</si>
  <si>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</si>
  <si>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</si>
  <si>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</si>
  <si>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</si>
  <si>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</si>
  <si>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</si>
  <si>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</si>
  <si>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</si>
  <si>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</si>
  <si>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</si>
  <si>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</si>
  <si>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</si>
  <si>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</si>
  <si>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</si>
  <si>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</si>
  <si>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</si>
  <si>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</si>
  <si>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</si>
  <si>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</si>
  <si>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</si>
  <si>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</si>
  <si>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</si>
  <si>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</si>
  <si>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</si>
  <si>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</si>
  <si>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</si>
  <si>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</si>
  <si>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</si>
  <si>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</si>
  <si>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</si>
  <si>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</si>
  <si>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</si>
  <si>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</si>
  <si>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</si>
  <si>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</si>
  <si>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</si>
  <si>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</si>
  <si>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Dummer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</si>
</sst>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8.0500000000000007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3" fontId="39" fillId="0" borderId="0" xfId="0" applyNumberFormat="1" applyFont="1" applyFill="1" applyBorder="1" applyAlignment="1" applyProtection="1">
      <alignment vertic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424" sqref="H424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147</v>
      </c>
      <c r="C2" s="21">
        <v>147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-81769.179999999993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72997.36</v>
      </c>
      <c r="G10" s="18"/>
      <c r="H10" s="18"/>
      <c r="I10" s="18"/>
      <c r="J10" s="67">
        <f>SUM(I440)</f>
        <v>167972.97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1629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201.46</v>
      </c>
      <c r="G13" s="18"/>
      <c r="H13" s="18">
        <v>1724.56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14071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7129.6400000000076</v>
      </c>
      <c r="G19" s="41">
        <f>SUM(G9:G18)</f>
        <v>0</v>
      </c>
      <c r="H19" s="41">
        <f>SUM(H9:H18)</f>
        <v>1724.56</v>
      </c>
      <c r="I19" s="41">
        <f>SUM(I9:I18)</f>
        <v>0</v>
      </c>
      <c r="J19" s="41">
        <f>SUM(J9:J18)</f>
        <v>167972.97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1629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v>95.56</v>
      </c>
      <c r="I23" s="18"/>
      <c r="J23" s="67">
        <f>SUM(I449)</f>
        <v>14071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0</v>
      </c>
      <c r="H32" s="41">
        <f>SUM(H22:H31)</f>
        <v>1724.56</v>
      </c>
      <c r="I32" s="41">
        <f>SUM(I22:I31)</f>
        <v>0</v>
      </c>
      <c r="J32" s="41">
        <f>SUM(J22:J31)</f>
        <v>14071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7129.64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153901.97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7129.64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153901.97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7129.64</v>
      </c>
      <c r="G52" s="41">
        <f>G51+G32</f>
        <v>0</v>
      </c>
      <c r="H52" s="41">
        <f>H51+H32</f>
        <v>1724.56</v>
      </c>
      <c r="I52" s="41">
        <f>I51+I32</f>
        <v>0</v>
      </c>
      <c r="J52" s="41">
        <f>J51+J32</f>
        <v>167972.97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294282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294282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644.76</v>
      </c>
      <c r="G96" s="18"/>
      <c r="H96" s="18"/>
      <c r="I96" s="18"/>
      <c r="J96" s="18">
        <v>2454.35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19.46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664.22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2454.35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294946.21999999997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2454.35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61369.58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64152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125521.58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125521.58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2267.56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2267.56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2267.56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14071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14071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14071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434538.8</v>
      </c>
      <c r="G193" s="47">
        <f>G112+G140+G169+G192</f>
        <v>0</v>
      </c>
      <c r="H193" s="47">
        <f>H112+H140+H169+H192</f>
        <v>2267.56</v>
      </c>
      <c r="I193" s="47">
        <f>I112+I140+I169+I192</f>
        <v>0</v>
      </c>
      <c r="J193" s="47">
        <f>J112+J140+J192</f>
        <v>2454.35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275">
        <v>111050</v>
      </c>
      <c r="I197" s="18"/>
      <c r="J197" s="18"/>
      <c r="K197" s="18"/>
      <c r="L197" s="19">
        <f>SUM(F197:K197)</f>
        <v>111050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>
        <v>8733.4</v>
      </c>
      <c r="I202" s="18"/>
      <c r="J202" s="18"/>
      <c r="K202" s="18"/>
      <c r="L202" s="19">
        <f t="shared" ref="L202:L208" si="0">SUM(F202:K202)</f>
        <v>8733.4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769.59459459459458</v>
      </c>
      <c r="G204" s="18">
        <v>242.65432432432431</v>
      </c>
      <c r="H204" s="18">
        <v>17048.243243243243</v>
      </c>
      <c r="I204" s="18">
        <v>0</v>
      </c>
      <c r="J204" s="18"/>
      <c r="K204" s="18">
        <v>747.12702702702688</v>
      </c>
      <c r="L204" s="19">
        <f t="shared" si="0"/>
        <v>18807.619189189187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50372.727272727272</v>
      </c>
      <c r="I208" s="18">
        <v>3500.431818181818</v>
      </c>
      <c r="J208" s="18">
        <v>0</v>
      </c>
      <c r="K208" s="18">
        <v>0</v>
      </c>
      <c r="L208" s="19">
        <f t="shared" si="0"/>
        <v>53873.159090909088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769.59459459459458</v>
      </c>
      <c r="G211" s="41">
        <f t="shared" si="1"/>
        <v>242.65432432432431</v>
      </c>
      <c r="H211" s="41">
        <f t="shared" si="1"/>
        <v>187204.37051597051</v>
      </c>
      <c r="I211" s="41">
        <f t="shared" si="1"/>
        <v>3500.431818181818</v>
      </c>
      <c r="J211" s="41">
        <f t="shared" si="1"/>
        <v>0</v>
      </c>
      <c r="K211" s="41">
        <f t="shared" si="1"/>
        <v>747.12702702702688</v>
      </c>
      <c r="L211" s="41">
        <f t="shared" si="1"/>
        <v>192464.17828009828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100737</v>
      </c>
      <c r="I215" s="18"/>
      <c r="J215" s="18"/>
      <c r="K215" s="18"/>
      <c r="L215" s="19">
        <f>SUM(F215:K215)</f>
        <v>100737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>
        <v>18.2</v>
      </c>
      <c r="I220" s="18"/>
      <c r="J220" s="18"/>
      <c r="K220" s="18"/>
      <c r="L220" s="19">
        <f t="shared" ref="L220:L226" si="2">SUM(F220:K220)</f>
        <v>18.2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528.1531531531532</v>
      </c>
      <c r="G222" s="18">
        <v>166.52747747747748</v>
      </c>
      <c r="H222" s="18">
        <v>11699.774774774774</v>
      </c>
      <c r="I222" s="18">
        <v>0</v>
      </c>
      <c r="J222" s="18"/>
      <c r="K222" s="18">
        <v>512.73423423423424</v>
      </c>
      <c r="L222" s="19">
        <f t="shared" si="2"/>
        <v>12907.189639639641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35260.909090909088</v>
      </c>
      <c r="I226" s="18">
        <v>2450.3022727272728</v>
      </c>
      <c r="J226" s="18"/>
      <c r="K226" s="18"/>
      <c r="L226" s="19">
        <f t="shared" si="2"/>
        <v>37711.211363636365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528.1531531531532</v>
      </c>
      <c r="G229" s="41">
        <f>SUM(G215:G228)</f>
        <v>166.52747747747748</v>
      </c>
      <c r="H229" s="41">
        <f>SUM(H215:H228)</f>
        <v>147715.88386568386</v>
      </c>
      <c r="I229" s="41">
        <f>SUM(I215:I228)</f>
        <v>2450.3022727272728</v>
      </c>
      <c r="J229" s="41">
        <f>SUM(J215:J228)</f>
        <v>0</v>
      </c>
      <c r="K229" s="41">
        <f t="shared" si="3"/>
        <v>512.73423423423424</v>
      </c>
      <c r="L229" s="41">
        <f t="shared" si="3"/>
        <v>151373.60100327601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80055</v>
      </c>
      <c r="I233" s="18"/>
      <c r="J233" s="18"/>
      <c r="K233" s="18"/>
      <c r="L233" s="19">
        <f>SUM(F233:K233)</f>
        <v>80055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18.2</v>
      </c>
      <c r="I238" s="18"/>
      <c r="J238" s="18"/>
      <c r="K238" s="18"/>
      <c r="L238" s="19">
        <f t="shared" ref="L238:L244" si="4">SUM(F238:K238)</f>
        <v>18.2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377.25225225225228</v>
      </c>
      <c r="G240" s="18">
        <v>118.9481981981982</v>
      </c>
      <c r="H240" s="18">
        <v>8356.9819819819822</v>
      </c>
      <c r="I240" s="18">
        <v>0</v>
      </c>
      <c r="J240" s="18"/>
      <c r="K240" s="18">
        <v>366.23873873873873</v>
      </c>
      <c r="L240" s="19">
        <f t="shared" si="4"/>
        <v>9219.4211711711723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25186.363636363636</v>
      </c>
      <c r="I244" s="18">
        <v>1750.215909090909</v>
      </c>
      <c r="J244" s="18"/>
      <c r="K244" s="18"/>
      <c r="L244" s="19">
        <f t="shared" si="4"/>
        <v>26936.579545454544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377.25225225225228</v>
      </c>
      <c r="G247" s="41">
        <f t="shared" si="5"/>
        <v>118.9481981981982</v>
      </c>
      <c r="H247" s="41">
        <f t="shared" si="5"/>
        <v>113616.54561834561</v>
      </c>
      <c r="I247" s="41">
        <f t="shared" si="5"/>
        <v>1750.215909090909</v>
      </c>
      <c r="J247" s="41">
        <f t="shared" si="5"/>
        <v>0</v>
      </c>
      <c r="K247" s="41">
        <f t="shared" si="5"/>
        <v>366.23873873873873</v>
      </c>
      <c r="L247" s="41">
        <f t="shared" si="5"/>
        <v>116229.20071662571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1675</v>
      </c>
      <c r="G257" s="41">
        <f t="shared" si="8"/>
        <v>528.13</v>
      </c>
      <c r="H257" s="41">
        <f t="shared" si="8"/>
        <v>448536.8</v>
      </c>
      <c r="I257" s="41">
        <f t="shared" si="8"/>
        <v>7700.95</v>
      </c>
      <c r="J257" s="41">
        <f t="shared" si="8"/>
        <v>0</v>
      </c>
      <c r="K257" s="41">
        <f t="shared" si="8"/>
        <v>1626.0999999999997</v>
      </c>
      <c r="L257" s="41">
        <f t="shared" si="8"/>
        <v>460066.98000000004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1675</v>
      </c>
      <c r="G271" s="42">
        <f t="shared" si="11"/>
        <v>528.13</v>
      </c>
      <c r="H271" s="42">
        <f t="shared" si="11"/>
        <v>448536.8</v>
      </c>
      <c r="I271" s="42">
        <f t="shared" si="11"/>
        <v>7700.95</v>
      </c>
      <c r="J271" s="42">
        <f t="shared" si="11"/>
        <v>0</v>
      </c>
      <c r="K271" s="42">
        <f t="shared" si="11"/>
        <v>1626.0999999999997</v>
      </c>
      <c r="L271" s="42">
        <f t="shared" si="11"/>
        <v>460066.98000000004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v>1086</v>
      </c>
      <c r="I300" s="18"/>
      <c r="J300" s="18"/>
      <c r="K300" s="18"/>
      <c r="L300" s="19">
        <f t="shared" ref="L300:L306" si="14">SUM(F300:K300)</f>
        <v>1086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1086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1086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v>1086</v>
      </c>
      <c r="I319" s="18"/>
      <c r="J319" s="18"/>
      <c r="K319" s="18"/>
      <c r="L319" s="19">
        <f t="shared" ref="L319:L325" si="16">SUM(F319:K319)</f>
        <v>1086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1086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1086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2172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2172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95.56</v>
      </c>
      <c r="L350" s="19">
        <f t="shared" si="21"/>
        <v>95.56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95.56</v>
      </c>
      <c r="L351" s="41">
        <f>SUM(L341:L350)</f>
        <v>95.56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2172</v>
      </c>
      <c r="I352" s="41">
        <f>I338</f>
        <v>0</v>
      </c>
      <c r="J352" s="41">
        <f>J338</f>
        <v>0</v>
      </c>
      <c r="K352" s="47">
        <f>K338+K351</f>
        <v>95.56</v>
      </c>
      <c r="L352" s="41">
        <f>L338+L351</f>
        <v>2267.56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2454.35</v>
      </c>
      <c r="I398" s="18"/>
      <c r="J398" s="24" t="s">
        <v>286</v>
      </c>
      <c r="K398" s="24" t="s">
        <v>286</v>
      </c>
      <c r="L398" s="56">
        <f t="shared" si="26"/>
        <v>2454.35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2454.35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2454.35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2454.35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2454.35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>
        <v>14071</v>
      </c>
      <c r="L424" s="56">
        <f t="shared" si="29"/>
        <v>14071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14071</v>
      </c>
      <c r="L427" s="47">
        <f t="shared" si="30"/>
        <v>14071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14071</v>
      </c>
      <c r="L434" s="47">
        <f t="shared" si="32"/>
        <v>14071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167972.97</v>
      </c>
      <c r="H440" s="18"/>
      <c r="I440" s="56">
        <f t="shared" si="33"/>
        <v>167972.97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167972.97</v>
      </c>
      <c r="H446" s="13">
        <f>SUM(H439:H445)</f>
        <v>0</v>
      </c>
      <c r="I446" s="13">
        <f>SUM(I439:I445)</f>
        <v>167972.97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>
        <v>14071</v>
      </c>
      <c r="H449" s="18"/>
      <c r="I449" s="56">
        <f>SUM(F449:H449)</f>
        <v>14071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14071</v>
      </c>
      <c r="H452" s="72">
        <f>SUM(H448:H451)</f>
        <v>0</v>
      </c>
      <c r="I452" s="72">
        <f>SUM(I448:I451)</f>
        <v>14071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153901.97</v>
      </c>
      <c r="H459" s="18"/>
      <c r="I459" s="56">
        <f t="shared" si="34"/>
        <v>153901.97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153901.97</v>
      </c>
      <c r="H460" s="83">
        <f>SUM(H454:H459)</f>
        <v>0</v>
      </c>
      <c r="I460" s="83">
        <f>SUM(I454:I459)</f>
        <v>153901.97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167972.97</v>
      </c>
      <c r="H461" s="42">
        <f>H452+H460</f>
        <v>0</v>
      </c>
      <c r="I461" s="42">
        <f>I452+I460</f>
        <v>167972.97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32657.82</v>
      </c>
      <c r="G465" s="18"/>
      <c r="H465" s="18">
        <v>0</v>
      </c>
      <c r="I465" s="18"/>
      <c r="J465" s="18">
        <v>165518.62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434538.8</v>
      </c>
      <c r="G468" s="18"/>
      <c r="H468" s="18">
        <v>2267.56</v>
      </c>
      <c r="I468" s="18"/>
      <c r="J468" s="18">
        <v>2454.35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434538.8</v>
      </c>
      <c r="G470" s="53">
        <f>SUM(G468:G469)</f>
        <v>0</v>
      </c>
      <c r="H470" s="53">
        <f>SUM(H468:H469)</f>
        <v>2267.56</v>
      </c>
      <c r="I470" s="53">
        <f>SUM(I468:I469)</f>
        <v>0</v>
      </c>
      <c r="J470" s="53">
        <f>SUM(J468:J469)</f>
        <v>2454.35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460066.98</v>
      </c>
      <c r="G472" s="18"/>
      <c r="H472" s="18">
        <v>2267.56</v>
      </c>
      <c r="I472" s="18"/>
      <c r="J472" s="18">
        <v>14071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460066.98</v>
      </c>
      <c r="G474" s="53">
        <f>SUM(G472:G473)</f>
        <v>0</v>
      </c>
      <c r="H474" s="53">
        <f>SUM(H472:H473)</f>
        <v>2267.56</v>
      </c>
      <c r="I474" s="53">
        <f>SUM(I472:I473)</f>
        <v>0</v>
      </c>
      <c r="J474" s="53">
        <f>SUM(J472:J473)</f>
        <v>14071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7129.640000000014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153901.97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8733.4</v>
      </c>
      <c r="I526" s="18"/>
      <c r="J526" s="18"/>
      <c r="K526" s="18"/>
      <c r="L526" s="88">
        <f>SUM(F526:K526)</f>
        <v>8733.4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v>1104.2</v>
      </c>
      <c r="I527" s="18"/>
      <c r="J527" s="18"/>
      <c r="K527" s="18">
        <v>47.78</v>
      </c>
      <c r="L527" s="88">
        <f>SUM(F527:K527)</f>
        <v>1151.98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1104.2</v>
      </c>
      <c r="I528" s="18"/>
      <c r="J528" s="18"/>
      <c r="K528" s="18">
        <v>47.78</v>
      </c>
      <c r="L528" s="88">
        <f>SUM(F528:K528)</f>
        <v>1151.98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10941.800000000001</v>
      </c>
      <c r="I529" s="89">
        <f t="shared" si="37"/>
        <v>0</v>
      </c>
      <c r="J529" s="89">
        <f t="shared" si="37"/>
        <v>0</v>
      </c>
      <c r="K529" s="89">
        <f t="shared" si="37"/>
        <v>95.56</v>
      </c>
      <c r="L529" s="89">
        <f t="shared" si="37"/>
        <v>11037.359999999999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2112.44</v>
      </c>
      <c r="I531" s="18"/>
      <c r="J531" s="18"/>
      <c r="K531" s="18"/>
      <c r="L531" s="88">
        <f>SUM(F531:K531)</f>
        <v>2112.44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2112.44</v>
      </c>
      <c r="I532" s="18"/>
      <c r="J532" s="18"/>
      <c r="K532" s="18"/>
      <c r="L532" s="88">
        <f>SUM(F532:K532)</f>
        <v>2112.44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2112.44</v>
      </c>
      <c r="I533" s="18"/>
      <c r="J533" s="18"/>
      <c r="K533" s="18"/>
      <c r="L533" s="88">
        <f>SUM(F533:K533)</f>
        <v>2112.44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6337.32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6337.32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17279.120000000003</v>
      </c>
      <c r="I545" s="89">
        <f t="shared" si="41"/>
        <v>0</v>
      </c>
      <c r="J545" s="89">
        <f t="shared" si="41"/>
        <v>0</v>
      </c>
      <c r="K545" s="89">
        <f t="shared" si="41"/>
        <v>95.56</v>
      </c>
      <c r="L545" s="89">
        <f t="shared" si="41"/>
        <v>17374.68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8733.4</v>
      </c>
      <c r="H549" s="87">
        <f>L531</f>
        <v>2112.44</v>
      </c>
      <c r="I549" s="87">
        <f>L536</f>
        <v>0</v>
      </c>
      <c r="J549" s="87">
        <f>L541</f>
        <v>0</v>
      </c>
      <c r="K549" s="87">
        <f>SUM(F549:J549)</f>
        <v>10845.84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1151.98</v>
      </c>
      <c r="H550" s="87">
        <f>L532</f>
        <v>2112.44</v>
      </c>
      <c r="I550" s="87">
        <f>L537</f>
        <v>0</v>
      </c>
      <c r="J550" s="87">
        <f>L542</f>
        <v>0</v>
      </c>
      <c r="K550" s="87">
        <f>SUM(F550:J550)</f>
        <v>3264.42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1151.98</v>
      </c>
      <c r="H551" s="87">
        <f>L533</f>
        <v>2112.44</v>
      </c>
      <c r="I551" s="87">
        <f>L538</f>
        <v>0</v>
      </c>
      <c r="J551" s="87">
        <f>L543</f>
        <v>0</v>
      </c>
      <c r="K551" s="87">
        <f>SUM(F551:J551)</f>
        <v>3264.42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0</v>
      </c>
      <c r="G552" s="89">
        <f t="shared" si="42"/>
        <v>11037.359999999999</v>
      </c>
      <c r="H552" s="89">
        <f t="shared" si="42"/>
        <v>6337.32</v>
      </c>
      <c r="I552" s="89">
        <f t="shared" si="42"/>
        <v>0</v>
      </c>
      <c r="J552" s="89">
        <f t="shared" si="42"/>
        <v>0</v>
      </c>
      <c r="K552" s="89">
        <f t="shared" si="42"/>
        <v>17374.68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111050</v>
      </c>
      <c r="G575" s="18">
        <v>100737</v>
      </c>
      <c r="H575" s="18">
        <v>80055</v>
      </c>
      <c r="I575" s="87">
        <f>SUM(F575:H575)</f>
        <v>291842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53873.16</v>
      </c>
      <c r="I591" s="18">
        <v>37711.21</v>
      </c>
      <c r="J591" s="18">
        <v>26936.58</v>
      </c>
      <c r="K591" s="104">
        <f t="shared" ref="K591:K597" si="48">SUM(H591:J591)</f>
        <v>118520.95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53873.16</v>
      </c>
      <c r="I598" s="108">
        <f>SUM(I591:I597)</f>
        <v>37711.21</v>
      </c>
      <c r="J598" s="108">
        <f>SUM(J591:J597)</f>
        <v>26936.58</v>
      </c>
      <c r="K598" s="108">
        <f>SUM(K591:K597)</f>
        <v>118520.95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7129.6400000000076</v>
      </c>
      <c r="H617" s="109">
        <f>SUM(F52)</f>
        <v>7129.64</v>
      </c>
      <c r="I617" s="121" t="s">
        <v>885</v>
      </c>
      <c r="J617" s="109">
        <f>G617-H617</f>
        <v>7.2759576141834259E-12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1724.56</v>
      </c>
      <c r="H619" s="109">
        <f>SUM(H52)</f>
        <v>1724.56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167972.97</v>
      </c>
      <c r="H621" s="109">
        <f>SUM(J52)</f>
        <v>167972.97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7129.64</v>
      </c>
      <c r="H622" s="109">
        <f>F476</f>
        <v>7129.640000000014</v>
      </c>
      <c r="I622" s="121" t="s">
        <v>101</v>
      </c>
      <c r="J622" s="109">
        <f t="shared" ref="J622:J655" si="50">G622-H622</f>
        <v>-1.3642420526593924E-11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153901.97</v>
      </c>
      <c r="H626" s="109">
        <f>J476</f>
        <v>153901.97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434538.8</v>
      </c>
      <c r="H627" s="104">
        <f>SUM(F468)</f>
        <v>434538.8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2267.56</v>
      </c>
      <c r="H629" s="104">
        <f>SUM(H468)</f>
        <v>2267.56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2454.35</v>
      </c>
      <c r="H631" s="104">
        <f>SUM(J468)</f>
        <v>2454.35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460066.98000000004</v>
      </c>
      <c r="H632" s="104">
        <f>SUM(F472)</f>
        <v>460066.98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2267.56</v>
      </c>
      <c r="H633" s="104">
        <f>SUM(H472)</f>
        <v>2267.56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2454.35</v>
      </c>
      <c r="H637" s="164">
        <f>SUM(J468)</f>
        <v>2454.35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14071</v>
      </c>
      <c r="H638" s="164">
        <f>SUM(J472)</f>
        <v>14071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167972.97</v>
      </c>
      <c r="H640" s="104">
        <f>SUM(G461)</f>
        <v>167972.97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167972.97</v>
      </c>
      <c r="H642" s="104">
        <f>SUM(I461)</f>
        <v>167972.97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2454.35</v>
      </c>
      <c r="H644" s="104">
        <f>H408</f>
        <v>2454.35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2454.35</v>
      </c>
      <c r="H646" s="104">
        <f>L408</f>
        <v>2454.35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118520.95</v>
      </c>
      <c r="H647" s="104">
        <f>L208+L226+L244</f>
        <v>118520.95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53873.159090909088</v>
      </c>
      <c r="H649" s="104">
        <f>H598</f>
        <v>53873.16</v>
      </c>
      <c r="I649" s="140" t="s">
        <v>386</v>
      </c>
      <c r="J649" s="109">
        <f t="shared" si="50"/>
        <v>-9.0909091522917151E-4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37711.211363636365</v>
      </c>
      <c r="H650" s="104">
        <f>I598</f>
        <v>37711.21</v>
      </c>
      <c r="I650" s="140" t="s">
        <v>387</v>
      </c>
      <c r="J650" s="109">
        <f t="shared" si="50"/>
        <v>1.3636363655677997E-3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26936.579545454544</v>
      </c>
      <c r="H651" s="104">
        <f>J598</f>
        <v>26936.58</v>
      </c>
      <c r="I651" s="140" t="s">
        <v>388</v>
      </c>
      <c r="J651" s="109">
        <f t="shared" si="50"/>
        <v>-4.5454545761458576E-4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192464.17828009828</v>
      </c>
      <c r="G660" s="19">
        <f>(L229+L309+L359)</f>
        <v>152459.60100327601</v>
      </c>
      <c r="H660" s="19">
        <f>(L247+L328+L360)</f>
        <v>117315.20071662571</v>
      </c>
      <c r="I660" s="19">
        <f>SUM(F660:H660)</f>
        <v>462238.98000000004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53873.159090909088</v>
      </c>
      <c r="G662" s="19">
        <f>(L226+L306)-(J226+J306)</f>
        <v>37711.211363636365</v>
      </c>
      <c r="H662" s="19">
        <f>(L244+L325)-(J244+J325)</f>
        <v>26936.579545454544</v>
      </c>
      <c r="I662" s="19">
        <f>SUM(F662:H662)</f>
        <v>118520.95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111050</v>
      </c>
      <c r="G663" s="199">
        <f>SUM(G575:G587)+SUM(I602:I604)+L612</f>
        <v>100737</v>
      </c>
      <c r="H663" s="199">
        <f>SUM(H575:H587)+SUM(J602:J604)+L613</f>
        <v>80055</v>
      </c>
      <c r="I663" s="19">
        <f>SUM(F663:H663)</f>
        <v>291842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27541.019189189188</v>
      </c>
      <c r="G664" s="19">
        <f>G660-SUM(G661:G663)</f>
        <v>14011.389639639645</v>
      </c>
      <c r="H664" s="19">
        <f>H660-SUM(H661:H663)</f>
        <v>10323.621171171166</v>
      </c>
      <c r="I664" s="19">
        <f>I660-SUM(I661:I663)</f>
        <v>51876.030000000028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-27541.02</v>
      </c>
      <c r="G669" s="18">
        <v>-14011.39</v>
      </c>
      <c r="H669" s="18">
        <v>-10323.620000000001</v>
      </c>
      <c r="I669" s="19">
        <f>SUM(F669:H669)</f>
        <v>-51876.030000000006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Dummer</v>
      </c>
      <c r="C1" s="238" t="s">
        <v>833</v>
      </c>
    </row>
    <row r="2" spans="1:3" x14ac:dyDescent="0.2">
      <c r="A2" s="233"/>
      <c r="B2" s="232"/>
    </row>
    <row r="3" spans="1:3" x14ac:dyDescent="0.2">
      <c r="A3" s="279" t="s">
        <v>778</v>
      </c>
      <c r="B3" s="279"/>
      <c r="C3" s="279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777</v>
      </c>
      <c r="C6" s="278"/>
    </row>
    <row r="7" spans="1:3" x14ac:dyDescent="0.2">
      <c r="A7" s="239" t="s">
        <v>780</v>
      </c>
      <c r="B7" s="276" t="s">
        <v>776</v>
      </c>
      <c r="C7" s="277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8" t="s">
        <v>777</v>
      </c>
      <c r="C15" s="278"/>
    </row>
    <row r="16" spans="1:3" x14ac:dyDescent="0.2">
      <c r="A16" s="239" t="s">
        <v>781</v>
      </c>
      <c r="B16" s="276" t="s">
        <v>701</v>
      </c>
      <c r="C16" s="277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8" t="s">
        <v>777</v>
      </c>
      <c r="C24" s="278"/>
    </row>
    <row r="25" spans="1:3" x14ac:dyDescent="0.2">
      <c r="A25" s="239" t="s">
        <v>782</v>
      </c>
      <c r="B25" s="276" t="s">
        <v>702</v>
      </c>
      <c r="C25" s="277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777</v>
      </c>
      <c r="C33" s="278"/>
    </row>
    <row r="34" spans="1:3" x14ac:dyDescent="0.2">
      <c r="A34" s="239" t="s">
        <v>783</v>
      </c>
      <c r="B34" s="276" t="s">
        <v>703</v>
      </c>
      <c r="C34" s="277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9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711</v>
      </c>
      <c r="B2" s="265" t="str">
        <f>'DOE25'!A2</f>
        <v>Dummer</v>
      </c>
      <c r="C2" s="181"/>
      <c r="D2" s="181" t="s">
        <v>786</v>
      </c>
      <c r="E2" s="181" t="s">
        <v>788</v>
      </c>
      <c r="F2" s="280" t="s">
        <v>815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291842</v>
      </c>
      <c r="D5" s="20">
        <f>SUM('DOE25'!L197:L200)+SUM('DOE25'!L215:L218)+SUM('DOE25'!L233:L236)-F5-G5</f>
        <v>291842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8769.8000000000011</v>
      </c>
      <c r="D6" s="20">
        <f>'DOE25'!L202+'DOE25'!L220+'DOE25'!L238-F6-G6</f>
        <v>8769.8000000000011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28140.519999999993</v>
      </c>
      <c r="D8" s="243"/>
      <c r="E8" s="20">
        <f>'DOE25'!L204+'DOE25'!L222+'DOE25'!L240-F8-G8-D9-D11</f>
        <v>26514.419999999995</v>
      </c>
      <c r="F8" s="255">
        <f>'DOE25'!J204+'DOE25'!J222+'DOE25'!J240</f>
        <v>0</v>
      </c>
      <c r="G8" s="53">
        <f>'DOE25'!K204+'DOE25'!K222+'DOE25'!K240</f>
        <v>1626.0999999999997</v>
      </c>
      <c r="H8" s="259"/>
    </row>
    <row r="9" spans="1:9" x14ac:dyDescent="0.2">
      <c r="A9" s="32">
        <v>2310</v>
      </c>
      <c r="B9" t="s">
        <v>812</v>
      </c>
      <c r="C9" s="245">
        <f t="shared" si="0"/>
        <v>4429.2299999999996</v>
      </c>
      <c r="D9" s="244">
        <v>4429.2299999999996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143.93</v>
      </c>
      <c r="D10" s="243"/>
      <c r="E10" s="244">
        <v>143.93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8364.48</v>
      </c>
      <c r="D11" s="244">
        <v>8364.48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118520.95</v>
      </c>
      <c r="D15" s="20">
        <f>'DOE25'!L208+'DOE25'!L226+'DOE25'!L244-F15-G15</f>
        <v>118520.95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2172</v>
      </c>
      <c r="D31" s="20">
        <f>'DOE25'!L290+'DOE25'!L309+'DOE25'!L328+'DOE25'!L333+'DOE25'!L334+'DOE25'!L335-F31-G31</f>
        <v>2172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434098.45999999996</v>
      </c>
      <c r="E33" s="246">
        <f>SUM(E5:E31)</f>
        <v>26658.349999999995</v>
      </c>
      <c r="F33" s="246">
        <f>SUM(F5:F31)</f>
        <v>0</v>
      </c>
      <c r="G33" s="246">
        <f>SUM(G5:G31)</f>
        <v>1626.0999999999997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26658.349999999995</v>
      </c>
      <c r="E35" s="249"/>
    </row>
    <row r="36" spans="2:8" ht="12" thickTop="1" x14ac:dyDescent="0.2">
      <c r="B36" t="s">
        <v>809</v>
      </c>
      <c r="D36" s="20">
        <f>D33</f>
        <v>434098.45999999996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6" activePane="bottomLeft" state="frozen"/>
      <selection activeCell="F46" sqref="F46"/>
      <selection pane="bottomLeft" activeCell="J54" sqref="J5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Dummer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-81769.179999999993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72997.36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167972.97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1629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201.46</v>
      </c>
      <c r="D12" s="95">
        <f>'DOE25'!G13</f>
        <v>0</v>
      </c>
      <c r="E12" s="95">
        <f>'DOE25'!H13</f>
        <v>1724.56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14071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7129.6400000000076</v>
      </c>
      <c r="D18" s="41">
        <f>SUM(D8:D17)</f>
        <v>0</v>
      </c>
      <c r="E18" s="41">
        <f>SUM(E8:E17)</f>
        <v>1724.56</v>
      </c>
      <c r="F18" s="41">
        <f>SUM(F8:F17)</f>
        <v>0</v>
      </c>
      <c r="G18" s="41">
        <f>SUM(G8:G17)</f>
        <v>167972.97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1629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95.56</v>
      </c>
      <c r="F22" s="95">
        <f>'DOE25'!I23</f>
        <v>0</v>
      </c>
      <c r="G22" s="95">
        <f>'DOE25'!J23</f>
        <v>14071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1724.56</v>
      </c>
      <c r="F31" s="41">
        <f>SUM(F21:F30)</f>
        <v>0</v>
      </c>
      <c r="G31" s="41">
        <f>SUM(G21:G30)</f>
        <v>14071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7129.64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153901.97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7129.64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153901.97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7129.64</v>
      </c>
      <c r="D51" s="41">
        <f>D50+D31</f>
        <v>0</v>
      </c>
      <c r="E51" s="41">
        <f>E50+E31</f>
        <v>1724.56</v>
      </c>
      <c r="F51" s="41">
        <f>F50+F31</f>
        <v>0</v>
      </c>
      <c r="G51" s="41">
        <f>G50+G31</f>
        <v>167972.97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294282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644.76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2454.35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19.46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664.22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2454.35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294946.21999999997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2454.35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61369.58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64152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125521.58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125521.58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2267.56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0</v>
      </c>
      <c r="E91" s="131">
        <f>SUM(E85:E90)</f>
        <v>2267.56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14071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14071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434538.8</v>
      </c>
      <c r="D104" s="86">
        <f>D63+D81+D91+D103</f>
        <v>0</v>
      </c>
      <c r="E104" s="86">
        <f>E63+E81+E91+E103</f>
        <v>2267.56</v>
      </c>
      <c r="F104" s="86">
        <f>F63+F81+F91+F103</f>
        <v>0</v>
      </c>
      <c r="G104" s="86">
        <f>G63+G81+G103</f>
        <v>2454.35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291842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291842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8769.8000000000011</v>
      </c>
      <c r="D118" s="24" t="s">
        <v>286</v>
      </c>
      <c r="E118" s="95">
        <f>+('DOE25'!L281)+('DOE25'!L300)+('DOE25'!L319)</f>
        <v>2172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40934.229999999996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118520.95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168224.97999999998</v>
      </c>
      <c r="D128" s="86">
        <f>SUM(D118:D127)</f>
        <v>0</v>
      </c>
      <c r="E128" s="86">
        <f>SUM(E118:E127)</f>
        <v>2172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14071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2454.35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-2454.35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95.56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95.56</v>
      </c>
      <c r="F144" s="141">
        <f>SUM(F130:F143)</f>
        <v>0</v>
      </c>
      <c r="G144" s="141">
        <f>SUM(G130:G143)</f>
        <v>14071</v>
      </c>
    </row>
    <row r="145" spans="1:9" ht="12.75" thickTop="1" thickBot="1" x14ac:dyDescent="0.25">
      <c r="A145" s="33" t="s">
        <v>244</v>
      </c>
      <c r="C145" s="86">
        <f>(C115+C128+C144)</f>
        <v>460066.98</v>
      </c>
      <c r="D145" s="86">
        <f>(D115+D128+D144)</f>
        <v>0</v>
      </c>
      <c r="E145" s="86">
        <f>(E115+E128+E144)</f>
        <v>2267.56</v>
      </c>
      <c r="F145" s="86">
        <f>(F115+F128+F144)</f>
        <v>0</v>
      </c>
      <c r="G145" s="86">
        <f>(G115+G128+G144)</f>
        <v>14071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7" t="s">
        <v>711</v>
      </c>
      <c r="B2" s="186" t="str">
        <f>'DOE25'!A2</f>
        <v>Dummer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291842</v>
      </c>
      <c r="D10" s="182">
        <f>ROUND((C10/$C$28)*100,1)</f>
        <v>63.1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10942</v>
      </c>
      <c r="D15" s="182">
        <f t="shared" ref="D15:D27" si="0">ROUND((C15/$C$28)*100,1)</f>
        <v>2.4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40934</v>
      </c>
      <c r="D17" s="182">
        <f t="shared" si="0"/>
        <v>8.9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118521</v>
      </c>
      <c r="D21" s="182">
        <f t="shared" si="0"/>
        <v>25.6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95.56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462334.56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462334.56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294282</v>
      </c>
      <c r="D35" s="182">
        <f t="shared" ref="D35:D40" si="1">ROUND((C35/$C$41)*100,1)</f>
        <v>69.2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3118.5699999999488</v>
      </c>
      <c r="D36" s="182">
        <f t="shared" si="1"/>
        <v>0.7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125522</v>
      </c>
      <c r="D37" s="182">
        <f t="shared" si="1"/>
        <v>29.5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2268</v>
      </c>
      <c r="D39" s="182">
        <f t="shared" si="1"/>
        <v>0.5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425190.56999999995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39" sqref="C39:M3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764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761</v>
      </c>
      <c r="B2" s="296"/>
      <c r="C2" s="296"/>
      <c r="D2" s="296"/>
      <c r="E2" s="296"/>
      <c r="F2" s="293" t="str">
        <f>'DOE25'!A2</f>
        <v>Dummer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1" t="s">
        <v>765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842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2018-09-03T20:00:03Z</cp:lastPrinted>
  <dcterms:created xsi:type="dcterms:W3CDTF">1997-12-04T19:04:30Z</dcterms:created>
  <dcterms:modified xsi:type="dcterms:W3CDTF">2018-11-13T19:37:01Z</dcterms:modified>
</cp:coreProperties>
</file>