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211" i="1" s="1"/>
  <c r="L198" i="1"/>
  <c r="L199" i="1"/>
  <c r="L200" i="1"/>
  <c r="L215" i="1"/>
  <c r="L216" i="1"/>
  <c r="L217" i="1"/>
  <c r="L218" i="1"/>
  <c r="L233" i="1"/>
  <c r="C10" i="10" s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1" i="1"/>
  <c r="G661" i="1"/>
  <c r="H661" i="1"/>
  <c r="F662" i="1"/>
  <c r="I662" i="1" s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C78" i="2" s="1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F476" i="1" s="1"/>
  <c r="H622" i="1" s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G545" i="1" s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J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257" i="1"/>
  <c r="G271" i="1" s="1"/>
  <c r="G164" i="2"/>
  <c r="C18" i="2"/>
  <c r="C26" i="10"/>
  <c r="L328" i="1"/>
  <c r="H660" i="1" s="1"/>
  <c r="H664" i="1" s="1"/>
  <c r="L351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49" i="1"/>
  <c r="K550" i="1"/>
  <c r="G22" i="2"/>
  <c r="K545" i="1"/>
  <c r="J552" i="1"/>
  <c r="C29" i="10"/>
  <c r="I661" i="1"/>
  <c r="H140" i="1"/>
  <c r="L401" i="1"/>
  <c r="C139" i="2" s="1"/>
  <c r="L393" i="1"/>
  <c r="A13" i="12"/>
  <c r="F22" i="13"/>
  <c r="H25" i="13"/>
  <c r="C25" i="13" s="1"/>
  <c r="J651" i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I545" i="1"/>
  <c r="J636" i="1"/>
  <c r="G36" i="2"/>
  <c r="L565" i="1"/>
  <c r="H545" i="1"/>
  <c r="K551" i="1"/>
  <c r="C22" i="13"/>
  <c r="C138" i="2"/>
  <c r="C16" i="13"/>
  <c r="H33" i="13"/>
  <c r="J649" i="1" l="1"/>
  <c r="L545" i="1"/>
  <c r="K552" i="1"/>
  <c r="E33" i="13"/>
  <c r="D35" i="13" s="1"/>
  <c r="L257" i="1"/>
  <c r="L271" i="1" s="1"/>
  <c r="G632" i="1" s="1"/>
  <c r="J632" i="1" s="1"/>
  <c r="F660" i="1"/>
  <c r="F664" i="1" s="1"/>
  <c r="C81" i="2"/>
  <c r="C62" i="2"/>
  <c r="C63" i="2"/>
  <c r="J622" i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C28" i="10" s="1"/>
  <c r="G635" i="1"/>
  <c r="J635" i="1" s="1"/>
  <c r="F672" i="1" l="1"/>
  <c r="C4" i="10" s="1"/>
  <c r="F667" i="1"/>
  <c r="I660" i="1"/>
  <c r="I664" i="1" s="1"/>
  <c r="I672" i="1" s="1"/>
  <c r="C7" i="10" s="1"/>
  <c r="C104" i="2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 l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<sst xmlns="http://schemas.openxmlformats.org/spreadsheetml/2006/main" count="3958" uniqueCount="914">
  <si>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</si>
  <si>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</si>
  <si>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</si>
  <si>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</si>
  <si>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</si>
  <si>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</si>
  <si>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</si>
  <si>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</si>
  <si>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</si>
  <si>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</si>
  <si>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</si>
  <si>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</si>
  <si>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</si>
  <si>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</si>
  <si>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</si>
  <si>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</si>
  <si>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</si>
  <si>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</si>
  <si>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</si>
  <si>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</si>
  <si>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</si>
  <si>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</si>
  <si>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</si>
  <si>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</si>
  <si>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</si>
  <si>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</si>
  <si>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</si>
  <si>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</si>
  <si>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</si>
  <si>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</si>
  <si>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</si>
  <si>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</si>
  <si>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</si>
  <si>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</si>
  <si>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</si>
  <si>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</si>
  <si>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</si>
  <si>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</si>
  <si>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</si>
  <si>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</si>
  <si>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</si>
  <si>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</si>
  <si>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</si>
  <si>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</si>
  <si>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</si>
  <si>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</si>
  <si>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</si>
  <si>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</si>
  <si>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</si>
  <si>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</si>
  <si>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</si>
  <si>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</si>
  <si>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</si>
  <si>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</si>
  <si>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</si>
  <si>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</si>
  <si>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</si>
  <si>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</si>
  <si>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</si>
  <si>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</si>
  <si>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</si>
  <si>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</si>
  <si>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</si>
  <si>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</si>
  <si>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</si>
  <si>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</si>
  <si>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</si>
  <si>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</si>
  <si>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</si>
  <si>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</si>
  <si>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</si>
  <si>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</si>
  <si>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</si>
  <si>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</si>
  <si>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</si>
  <si>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</si>
  <si>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</si>
  <si>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</si>
  <si>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</si>
  <si>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</si>
  <si>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</si>
  <si>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</si>
  <si>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</si>
  <si>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</si>
  <si>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</si>
  <si>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</si>
  <si>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</si>
  <si>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</si>
  <si>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</si>
  <si>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</si>
  <si>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</si>
  <si>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</si>
  <si>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</si>
  <si>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</si>
  <si>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</si>
  <si>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</si>
  <si>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</si>
  <si>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</si>
  <si>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</si>
  <si>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</si>
  <si>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</si>
  <si>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</si>
  <si>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</si>
  <si>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</si>
  <si>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</si>
  <si>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</si>
  <si>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</si>
  <si>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</si>
  <si>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</si>
  <si>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</si>
  <si>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</si>
  <si>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</si>
  <si>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</si>
  <si>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</si>
  <si>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</si>
  <si>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</si>
  <si>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</si>
  <si>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</si>
  <si>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</si>
  <si>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</si>
  <si>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</si>
  <si>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</si>
  <si>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</si>
  <si>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</si>
  <si>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</si>
  <si>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</si>
  <si>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</si>
  <si>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</si>
  <si>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</si>
  <si>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</si>
  <si>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</si>
  <si>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</si>
  <si>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</si>
  <si>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</si>
  <si>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</si>
  <si>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</si>
  <si>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</si>
  <si>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</si>
  <si>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</si>
  <si>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</si>
  <si>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</si>
  <si>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</si>
  <si>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</si>
  <si>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</si>
  <si>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</si>
  <si>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</si>
  <si>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</si>
  <si>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</si>
  <si>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</si>
  <si>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</si>
  <si>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</si>
  <si>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</si>
  <si>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</si>
  <si>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</si>
  <si>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</si>
  <si>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</si>
  <si>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</si>
  <si>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</si>
  <si>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</si>
  <si>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</si>
  <si>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</si>
  <si>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</si>
  <si>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</si>
  <si>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</si>
  <si>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</si>
  <si>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</si>
  <si>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</si>
  <si>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</si>
  <si>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</si>
  <si>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</si>
  <si>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</si>
  <si>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</si>
  <si>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</si>
  <si>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</si>
  <si>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</si>
  <si>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</si>
  <si>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</si>
  <si>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</si>
  <si>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</si>
  <si>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</si>
  <si>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</si>
  <si>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</si>
  <si>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</si>
  <si>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</si>
  <si>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</si>
  <si>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</si>
  <si>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</si>
  <si>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</si>
  <si>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</si>
  <si>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</si>
  <si>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</si>
  <si>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</si>
  <si>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</si>
  <si>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</si>
  <si>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</si>
  <si>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</si>
  <si>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</si>
  <si>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</si>
  <si>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</si>
  <si>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</si>
  <si>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</si>
  <si>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</si>
  <si>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</si>
  <si>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</si>
  <si>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</si>
  <si>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</si>
  <si>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</si>
  <si>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</si>
  <si>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</si>
  <si>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</si>
  <si>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</si>
  <si>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</si>
  <si>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</si>
  <si>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</si>
  <si>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</si>
  <si>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</si>
  <si>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</si>
  <si>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</si>
  <si>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</si>
  <si>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</si>
  <si>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</si>
  <si>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</si>
  <si>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</si>
  <si>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</si>
  <si>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</si>
  <si>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</si>
  <si>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</si>
  <si>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</si>
  <si>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</si>
  <si>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</si>
  <si>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</si>
  <si>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</si>
  <si>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</si>
  <si>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</si>
  <si>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</si>
  <si>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</si>
  <si>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</si>
  <si>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</si>
  <si>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</si>
  <si>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</si>
  <si>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</si>
  <si>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</si>
  <si>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</si>
  <si>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</si>
  <si>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</si>
  <si>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</si>
  <si>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</si>
  <si>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</si>
  <si>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</si>
  <si>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</si>
  <si>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</si>
  <si>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</si>
  <si>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</si>
  <si>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</si>
  <si>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</si>
  <si>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</si>
  <si>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</si>
  <si>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</si>
  <si>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</si>
  <si>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</si>
  <si>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</si>
  <si>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</si>
  <si>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</si>
  <si>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</si>
  <si>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</si>
  <si>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</si>
  <si>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</si>
  <si>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</si>
  <si>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</si>
  <si>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</si>
  <si>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</si>
  <si>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</si>
  <si>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</si>
  <si>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</si>
  <si>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</si>
  <si>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</si>
  <si>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</si>
  <si>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</si>
  <si>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</si>
  <si>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</si>
  <si>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</si>
  <si>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</si>
  <si>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</si>
  <si>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</si>
  <si>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</si>
  <si>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</si>
  <si>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</si>
  <si>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</si>
  <si>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</si>
  <si>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</si>
  <si>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</si>
  <si>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</si>
  <si>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</si>
  <si>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</si>
  <si>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</si>
  <si>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</si>
  <si>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</si>
  <si>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</si>
  <si>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</si>
  <si>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</si>
  <si>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</si>
  <si>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</si>
  <si>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</si>
  <si>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</si>
  <si>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</si>
  <si>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</si>
  <si>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</si>
  <si>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</si>
  <si>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</si>
  <si>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</si>
  <si>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</si>
  <si>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</si>
  <si>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</si>
  <si>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</si>
  <si>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</si>
  <si>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</si>
  <si>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</si>
  <si>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</si>
  <si>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</si>
  <si>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</si>
  <si>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</si>
  <si>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</si>
  <si>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</si>
  <si>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</si>
  <si>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</si>
  <si>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</si>
  <si>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</si>
  <si>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</si>
  <si>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</si>
  <si>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</si>
  <si>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</si>
  <si>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</si>
  <si>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</si>
  <si>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</si>
  <si>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</si>
  <si>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</si>
  <si>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</si>
  <si>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</si>
  <si>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</si>
  <si>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</si>
  <si>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</si>
  <si>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</si>
  <si>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</si>
  <si>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</si>
  <si>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</si>
  <si>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</si>
  <si>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</si>
  <si>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</si>
  <si>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</si>
  <si>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</si>
  <si>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</si>
  <si>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</si>
  <si>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</si>
  <si>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</si>
  <si>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</si>
  <si>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</si>
  <si>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</si>
  <si>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</si>
  <si>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</si>
  <si>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</si>
  <si>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</si>
  <si>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</si>
  <si>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</si>
  <si>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</si>
  <si>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</si>
  <si>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</si>
  <si>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</si>
  <si>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</si>
  <si>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</si>
  <si>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</si>
  <si>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</si>
  <si>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</si>
  <si>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</si>
  <si>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</si>
  <si>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</si>
  <si>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</si>
  <si>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</si>
  <si>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</si>
  <si>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</si>
  <si>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</si>
  <si>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</si>
  <si>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</si>
  <si>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</si>
  <si>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</si>
  <si>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</si>
  <si>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</si>
  <si>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</si>
  <si>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</si>
  <si>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</si>
  <si>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</si>
  <si>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</si>
  <si>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</si>
  <si>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</si>
  <si>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</si>
  <si>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</si>
  <si>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</si>
  <si>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</si>
  <si>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</si>
  <si>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</si>
  <si>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</si>
  <si>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</si>
  <si>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</si>
  <si>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</si>
  <si>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</si>
  <si>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</si>
  <si>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</si>
  <si>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</si>
  <si>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</si>
  <si>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</si>
  <si>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</si>
  <si>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</si>
  <si>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</si>
  <si>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</si>
  <si>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</si>
  <si>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</si>
  <si>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</si>
  <si>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</si>
  <si>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</si>
  <si>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</si>
  <si>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</si>
  <si>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</si>
  <si>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</si>
  <si>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</si>
  <si>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</si>
  <si>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</si>
  <si>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</si>
  <si>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</si>
  <si>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</si>
  <si>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</si>
  <si>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</si>
  <si>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</si>
  <si>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</si>
  <si>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</si>
  <si>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</si>
  <si>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</si>
  <si>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</si>
  <si>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</si>
  <si>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</si>
  <si>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</si>
  <si>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</si>
  <si>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</si>
  <si>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</si>
  <si>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</si>
  <si>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</si>
  <si>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</si>
  <si>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</si>
  <si>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</si>
  <si>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</si>
  <si>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</si>
  <si>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</si>
  <si>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</si>
  <si>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</si>
  <si>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</si>
  <si>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</si>
  <si>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</si>
  <si>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</si>
  <si>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</si>
  <si>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</si>
  <si>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</si>
  <si>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</si>
  <si>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</si>
  <si>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</si>
  <si>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</si>
  <si>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</si>
  <si>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</si>
  <si>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</si>
  <si>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</si>
  <si>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</si>
  <si>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</si>
  <si>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</si>
  <si>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</si>
  <si>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</si>
  <si>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</si>
  <si>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</si>
  <si>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</si>
  <si>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</si>
  <si>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</si>
  <si>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</si>
  <si>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</si>
  <si>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</si>
  <si>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</si>
  <si>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</si>
  <si>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</si>
  <si>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</si>
  <si>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</si>
  <si>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</si>
  <si>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</si>
  <si>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</si>
  <si>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</si>
  <si>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</si>
  <si>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</si>
  <si>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</si>
  <si>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</si>
  <si>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</si>
  <si>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</si>
  <si>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</si>
  <si>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</si>
  <si>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</si>
  <si>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</si>
  <si>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</si>
  <si>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</si>
  <si>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</si>
  <si>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</si>
  <si>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</si>
  <si>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</si>
  <si>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</si>
  <si>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</si>
  <si>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</si>
  <si>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</si>
  <si>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</si>
  <si>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</si>
  <si>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</si>
  <si>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</si>
  <si>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</si>
  <si>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</si>
  <si>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</si>
  <si>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</si>
  <si>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</si>
  <si>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</si>
  <si>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</si>
  <si>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</si>
  <si>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</si>
  <si>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</si>
  <si>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</si>
  <si>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</si>
  <si>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</si>
  <si>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</si>
  <si>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</si>
  <si>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</si>
  <si>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</si>
  <si>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</si>
  <si>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</si>
  <si>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</si>
  <si>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</si>
  <si>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</si>
  <si>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</si>
  <si>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</si>
  <si>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</si>
  <si>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</si>
  <si>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</si>
  <si>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</si>
  <si>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</si>
  <si>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</si>
  <si>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</si>
  <si>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</si>
  <si>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</si>
  <si>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</si>
  <si>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</si>
  <si>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</si>
  <si>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</si>
  <si>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</si>
  <si>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</si>
  <si>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</si>
  <si>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</si>
  <si>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</si>
  <si>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</si>
  <si>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</si>
  <si>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</si>
  <si>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</si>
  <si>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</si>
  <si>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</si>
  <si>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</si>
  <si>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</si>
  <si>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</si>
  <si>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</si>
  <si>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</si>
  <si>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</si>
  <si>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</si>
  <si>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</si>
  <si>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</si>
  <si>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</si>
  <si>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</si>
  <si>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</si>
  <si>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</si>
  <si>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</si>
  <si>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</si>
  <si>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</si>
  <si>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</si>
  <si>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</si>
  <si>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</si>
  <si>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</si>
  <si>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</si>
  <si>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</si>
  <si>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</si>
  <si>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</si>
  <si>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</si>
  <si>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</si>
  <si>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</si>
  <si>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</si>
  <si>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</si>
  <si>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</si>
  <si>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</si>
  <si>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</si>
  <si>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</si>
  <si>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</si>
  <si>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</si>
  <si>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</si>
  <si>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</si>
  <si>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</si>
  <si>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</si>
  <si>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</si>
  <si>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</si>
  <si>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</si>
  <si>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</si>
  <si>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</si>
  <si>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</si>
  <si>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</si>
  <si>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</si>
  <si>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</si>
  <si>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</si>
  <si>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</si>
  <si>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</si>
  <si>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</si>
  <si>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</si>
  <si>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</si>
  <si>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</si>
  <si>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</si>
  <si>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</si>
  <si>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</si>
  <si>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</si>
  <si>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</si>
  <si>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</si>
  <si>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</si>
  <si>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</si>
  <si>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</si>
  <si>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</si>
  <si>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</si>
  <si>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</si>
  <si>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</si>
  <si>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</si>
  <si>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</si>
  <si>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</si>
  <si>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</si>
  <si>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</si>
  <si>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</si>
  <si>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</si>
  <si>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</si>
  <si>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</si>
  <si>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</si>
  <si>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</si>
  <si>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</si>
  <si>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</si>
  <si>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</si>
  <si>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</si>
  <si>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</si>
  <si>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</si>
  <si>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</si>
  <si>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</si>
  <si>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</si>
  <si>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</si>
  <si>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</si>
  <si>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</si>
  <si>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</si>
  <si>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</si>
  <si>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</si>
  <si>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</si>
  <si>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</si>
  <si>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</si>
  <si>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</si>
  <si>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</si>
  <si>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</si>
  <si>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</si>
  <si>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</si>
  <si>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</si>
  <si>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</si>
  <si>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</si>
  <si>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</si>
  <si>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</si>
  <si>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</si>
  <si>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</si>
  <si>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</si>
  <si>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</si>
  <si>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</si>
  <si>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</si>
  <si>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</si>
  <si>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</si>
  <si>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</si>
  <si>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</si>
  <si>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</si>
  <si>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</si>
  <si>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</si>
  <si>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</si>
  <si>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</si>
  <si>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</si>
  <si>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</si>
  <si>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</si>
  <si>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</si>
  <si>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</si>
  <si>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</si>
  <si>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</si>
  <si>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</si>
  <si>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</si>
  <si>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</si>
  <si>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</si>
  <si>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</si>
  <si>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</si>
  <si>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</si>
  <si>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</si>
  <si>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</si>
  <si>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</si>
  <si>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</si>
  <si>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</si>
  <si>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</si>
  <si>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</si>
  <si>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</si>
  <si>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</si>
  <si>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</si>
  <si>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</si>
  <si>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</si>
  <si>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</si>
  <si>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</si>
  <si>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</si>
  <si>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</si>
  <si>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</si>
  <si>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</si>
  <si>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</si>
  <si>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</si>
  <si>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</si>
  <si>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</si>
  <si>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</si>
  <si>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</si>
  <si>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</si>
  <si>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</si>
  <si>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</si>
  <si>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</si>
  <si>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</si>
  <si>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</si>
  <si>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</si>
  <si>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</si>
  <si>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</si>
  <si>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</si>
  <si>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</si>
  <si>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</si>
  <si>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</si>
  <si>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</si>
  <si>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</si>
  <si>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</si>
  <si>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</si>
  <si>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</si>
  <si>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</si>
  <si>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</si>
  <si>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</si>
  <si>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</si>
  <si>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</si>
  <si>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</si>
  <si>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</si>
  <si>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</si>
  <si>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</si>
  <si>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</si>
  <si>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</si>
  <si>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</si>
  <si>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</si>
  <si>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</si>
  <si>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</si>
  <si>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</si>
  <si>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</si>
  <si>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</si>
  <si>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</si>
  <si>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</si>
  <si>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</si>
  <si>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</si>
  <si>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</si>
  <si>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</si>
  <si>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</si>
  <si>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</si>
  <si>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</si>
  <si>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</si>
  <si>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</si>
  <si>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</si>
  <si>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</si>
  <si>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</si>
  <si>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</si>
  <si>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</si>
  <si>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</si>
  <si>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</si>
  <si>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</si>
  <si>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</si>
  <si>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</si>
  <si>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</si>
  <si>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</si>
  <si>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</si>
  <si>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</si>
  <si>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</si>
  <si>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</si>
  <si>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</si>
  <si>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</si>
  <si>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</si>
  <si>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</si>
  <si>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</si>
  <si>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</si>
  <si>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</si>
  <si>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</si>
  <si>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</si>
  <si>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</si>
  <si>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</si>
  <si>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</si>
  <si>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</si>
  <si>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</si>
  <si>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</si>
  <si>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</si>
  <si>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</si>
  <si>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</si>
  <si>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</si>
  <si>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</si>
  <si>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</si>
  <si>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</si>
  <si>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</si>
  <si>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</si>
  <si>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</si>
  <si>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</si>
  <si>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</si>
  <si>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</si>
  <si>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</si>
  <si>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</si>
  <si>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</si>
  <si>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</si>
  <si>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</si>
  <si>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</si>
  <si>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</si>
  <si>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</si>
  <si>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</si>
  <si>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</si>
  <si>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</si>
  <si>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</si>
  <si>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</si>
  <si>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</si>
  <si>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</si>
  <si>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</si>
  <si>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</si>
  <si>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</si>
  <si>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</si>
  <si>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</si>
  <si>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</si>
  <si>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</si>
  <si>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</si>
  <si>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</si>
  <si>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</si>
  <si>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</si>
  <si>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</si>
  <si>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</si>
  <si>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</si>
  <si>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</si>
  <si>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</si>
  <si>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</si>
  <si>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</si>
  <si>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</si>
  <si>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</si>
  <si>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</si>
  <si>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</si>
  <si>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</si>
  <si>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</si>
  <si>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</si>
  <si>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</si>
  <si>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</si>
  <si>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</si>
  <si>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</si>
  <si>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</si>
  <si>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</si>
  <si>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</si>
  <si>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</si>
  <si>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</si>
  <si>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</si>
  <si>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</si>
  <si>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</si>
  <si>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</si>
  <si>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</si>
  <si>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</si>
  <si>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</si>
  <si>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</si>
  <si>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</si>
  <si>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</si>
  <si>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</si>
  <si>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</si>
  <si>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</si>
  <si>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</si>
  <si>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</si>
  <si>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</si>
  <si>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</si>
  <si>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</si>
  <si>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</si>
  <si>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</si>
  <si>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</si>
  <si>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</si>
  <si>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</si>
  <si>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</si>
  <si>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</si>
  <si>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</si>
  <si>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</si>
  <si>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</si>
  <si>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</si>
  <si>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</si>
  <si>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</si>
  <si>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</si>
  <si>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</si>
  <si>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</si>
  <si>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</si>
  <si>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</si>
  <si>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</si>
  <si>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</si>
  <si>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</si>
  <si>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</si>
  <si>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</si>
  <si>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</si>
  <si>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</si>
  <si>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</si>
  <si>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</si>
  <si>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</si>
  <si>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</si>
  <si>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</si>
  <si>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</si>
  <si>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</si>
  <si>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</si>
  <si>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ELLSWORTH</t>
  </si>
  <si>
    <t>AUDITOR CHANGE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</si>
</sst>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90" zoomScaleNormal="9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162</v>
      </c>
      <c r="C2" s="21">
        <v>162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-49548.78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>
        <v>58055</v>
      </c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6400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14906.220000000001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0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22438.27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22438.27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-7532.05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-7532.05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0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14906.220000000001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0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139892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>
        <v>18238</v>
      </c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158130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0.9</v>
      </c>
      <c r="G96" s="18"/>
      <c r="H96" s="18"/>
      <c r="I96" s="18"/>
      <c r="J96" s="18"/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/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/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0.9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158130.9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30626.15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29925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60551.15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/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60551.15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/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/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/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5457.51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5457.51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224139.56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0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/>
      <c r="G197" s="18"/>
      <c r="H197" s="18">
        <v>148272.4</v>
      </c>
      <c r="I197" s="18"/>
      <c r="J197" s="18"/>
      <c r="K197" s="18"/>
      <c r="L197" s="19">
        <f>SUM(F197:K197)</f>
        <v>148272.4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825</v>
      </c>
      <c r="G204" s="18"/>
      <c r="H204" s="18">
        <v>11057</v>
      </c>
      <c r="I204" s="18">
        <v>9.8000000000000007</v>
      </c>
      <c r="J204" s="18"/>
      <c r="K204" s="18">
        <v>235.79</v>
      </c>
      <c r="L204" s="19">
        <f t="shared" si="0"/>
        <v>12127.59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5080</v>
      </c>
      <c r="I208" s="18"/>
      <c r="J208" s="18"/>
      <c r="K208" s="18"/>
      <c r="L208" s="19">
        <f t="shared" si="0"/>
        <v>5080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825</v>
      </c>
      <c r="G211" s="41">
        <f t="shared" si="1"/>
        <v>0</v>
      </c>
      <c r="H211" s="41">
        <f t="shared" si="1"/>
        <v>164409.4</v>
      </c>
      <c r="I211" s="41">
        <f t="shared" si="1"/>
        <v>9.8000000000000007</v>
      </c>
      <c r="J211" s="41">
        <f t="shared" si="1"/>
        <v>0</v>
      </c>
      <c r="K211" s="41">
        <f t="shared" si="1"/>
        <v>235.79</v>
      </c>
      <c r="L211" s="41">
        <f t="shared" si="1"/>
        <v>165479.99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89253.05</v>
      </c>
      <c r="I233" s="18"/>
      <c r="J233" s="18"/>
      <c r="K233" s="18"/>
      <c r="L233" s="19">
        <f>SUM(F233:K233)</f>
        <v>89253.05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89253.05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89253.05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825</v>
      </c>
      <c r="G257" s="41">
        <f t="shared" si="8"/>
        <v>0</v>
      </c>
      <c r="H257" s="41">
        <f t="shared" si="8"/>
        <v>253662.45</v>
      </c>
      <c r="I257" s="41">
        <f t="shared" si="8"/>
        <v>9.8000000000000007</v>
      </c>
      <c r="J257" s="41">
        <f t="shared" si="8"/>
        <v>0</v>
      </c>
      <c r="K257" s="41">
        <f t="shared" si="8"/>
        <v>235.79</v>
      </c>
      <c r="L257" s="41">
        <f t="shared" si="8"/>
        <v>254733.03999999998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825</v>
      </c>
      <c r="G271" s="42">
        <f t="shared" si="11"/>
        <v>0</v>
      </c>
      <c r="H271" s="42">
        <f t="shared" si="11"/>
        <v>253662.45</v>
      </c>
      <c r="I271" s="42">
        <f t="shared" si="11"/>
        <v>9.8000000000000007</v>
      </c>
      <c r="J271" s="42">
        <f t="shared" si="11"/>
        <v>0</v>
      </c>
      <c r="K271" s="42">
        <f t="shared" si="11"/>
        <v>235.79</v>
      </c>
      <c r="L271" s="42">
        <f t="shared" si="11"/>
        <v>254733.03999999998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0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0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41690.800000000003</v>
      </c>
      <c r="G465" s="18"/>
      <c r="H465" s="18"/>
      <c r="I465" s="18"/>
      <c r="J465" s="18"/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224139.56</v>
      </c>
      <c r="G468" s="18"/>
      <c r="H468" s="18"/>
      <c r="I468" s="18"/>
      <c r="J468" s="18"/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224139.56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0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254733.04</v>
      </c>
      <c r="G472" s="18"/>
      <c r="H472" s="18"/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>
        <v>18629.37</v>
      </c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273362.41000000003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-7532.0500000000466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0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0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565.27</v>
      </c>
      <c r="G531" s="18">
        <v>251.07</v>
      </c>
      <c r="H531" s="18"/>
      <c r="I531" s="18"/>
      <c r="J531" s="18"/>
      <c r="K531" s="18"/>
      <c r="L531" s="88">
        <f>SUM(F531:K531)</f>
        <v>816.33999999999992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565.27</v>
      </c>
      <c r="G534" s="89">
        <f t="shared" ref="G534:L534" si="38">SUM(G531:G533)</f>
        <v>251.07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816.33999999999992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565.27</v>
      </c>
      <c r="G545" s="89">
        <f t="shared" ref="G545:L545" si="41">G524+G529+G534+G539+G544</f>
        <v>251.07</v>
      </c>
      <c r="H545" s="89">
        <f t="shared" si="41"/>
        <v>0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816.33999999999992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0</v>
      </c>
      <c r="G549" s="87">
        <f>L526</f>
        <v>0</v>
      </c>
      <c r="H549" s="87">
        <f>L531</f>
        <v>816.33999999999992</v>
      </c>
      <c r="I549" s="87">
        <f>L536</f>
        <v>0</v>
      </c>
      <c r="J549" s="87">
        <f>L541</f>
        <v>0</v>
      </c>
      <c r="K549" s="87">
        <f>SUM(F549:J549)</f>
        <v>816.33999999999992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0</v>
      </c>
      <c r="G552" s="89">
        <f t="shared" si="42"/>
        <v>0</v>
      </c>
      <c r="H552" s="89">
        <f t="shared" si="42"/>
        <v>816.33999999999992</v>
      </c>
      <c r="I552" s="89">
        <f t="shared" si="42"/>
        <v>0</v>
      </c>
      <c r="J552" s="89">
        <f t="shared" si="42"/>
        <v>0</v>
      </c>
      <c r="K552" s="89">
        <f t="shared" si="42"/>
        <v>816.33999999999992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>
        <v>148272.4</v>
      </c>
      <c r="G575" s="18"/>
      <c r="H575" s="18">
        <v>89253.05</v>
      </c>
      <c r="I575" s="87">
        <f>SUM(F575:H575)</f>
        <v>237525.45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5080</v>
      </c>
      <c r="I591" s="18"/>
      <c r="J591" s="18"/>
      <c r="K591" s="104">
        <f t="shared" ref="K591:K597" si="48">SUM(H591:J591)</f>
        <v>5080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5080</v>
      </c>
      <c r="I598" s="108">
        <f>SUM(I591:I597)</f>
        <v>0</v>
      </c>
      <c r="J598" s="108">
        <f>SUM(J591:J597)</f>
        <v>0</v>
      </c>
      <c r="K598" s="108">
        <f>SUM(K591:K597)</f>
        <v>5080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14906.220000000001</v>
      </c>
      <c r="H617" s="109">
        <f>SUM(F52)</f>
        <v>14906.220000000001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0</v>
      </c>
      <c r="H618" s="109">
        <f>SUM(G52)</f>
        <v>0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0</v>
      </c>
      <c r="H619" s="109">
        <f>SUM(H52)</f>
        <v>0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0</v>
      </c>
      <c r="H621" s="109">
        <f>SUM(J52)</f>
        <v>0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-7532.05</v>
      </c>
      <c r="H622" s="109">
        <f>F476</f>
        <v>-7532.0500000000466</v>
      </c>
      <c r="I622" s="121" t="s">
        <v>101</v>
      </c>
      <c r="J622" s="109">
        <f t="shared" ref="J622:J655" si="50">G622-H622</f>
        <v>4.638422979041934E-11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224139.56</v>
      </c>
      <c r="H627" s="104">
        <f>SUM(F468)</f>
        <v>224139.56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254733.03999999998</v>
      </c>
      <c r="H632" s="104">
        <f>SUM(F472)</f>
        <v>254733.04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0</v>
      </c>
      <c r="H644" s="104">
        <f>H408</f>
        <v>0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0</v>
      </c>
      <c r="H646" s="104">
        <f>L408</f>
        <v>0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5080</v>
      </c>
      <c r="H647" s="104">
        <f>L208+L226+L244</f>
        <v>5080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5080</v>
      </c>
      <c r="H649" s="104">
        <f>H598</f>
        <v>5080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0</v>
      </c>
      <c r="H651" s="104">
        <f>J598</f>
        <v>0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165479.99</v>
      </c>
      <c r="G660" s="19">
        <f>(L229+L309+L359)</f>
        <v>0</v>
      </c>
      <c r="H660" s="19">
        <f>(L247+L328+L360)</f>
        <v>89253.05</v>
      </c>
      <c r="I660" s="19">
        <f>SUM(F660:H660)</f>
        <v>254733.03999999998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5080</v>
      </c>
      <c r="G662" s="19">
        <f>(L226+L306)-(J226+J306)</f>
        <v>0</v>
      </c>
      <c r="H662" s="19">
        <f>(L244+L325)-(J244+J325)</f>
        <v>0</v>
      </c>
      <c r="I662" s="19">
        <f>SUM(F662:H662)</f>
        <v>5080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148272.4</v>
      </c>
      <c r="G663" s="199">
        <f>SUM(G575:G587)+SUM(I602:I604)+L612</f>
        <v>0</v>
      </c>
      <c r="H663" s="199">
        <f>SUM(H575:H587)+SUM(J602:J604)+L613</f>
        <v>89253.05</v>
      </c>
      <c r="I663" s="19">
        <f>SUM(F663:H663)</f>
        <v>237525.45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12127.589999999997</v>
      </c>
      <c r="G664" s="19">
        <f>G660-SUM(G661:G663)</f>
        <v>0</v>
      </c>
      <c r="H664" s="19">
        <f>H660-SUM(H661:H663)</f>
        <v>0</v>
      </c>
      <c r="I664" s="19">
        <f>I660-SUM(I661:I663)</f>
        <v>12127.589999999967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>
        <v>-12127.59</v>
      </c>
      <c r="G669" s="18"/>
      <c r="H669" s="18"/>
      <c r="I669" s="19">
        <f>SUM(F669:H669)</f>
        <v>-12127.59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1" sqref="B4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ELLSWORTH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773</v>
      </c>
      <c r="B10" s="240"/>
      <c r="C10" s="240"/>
    </row>
    <row r="11" spans="1:3" x14ac:dyDescent="0.2">
      <c r="A11" t="s">
        <v>774</v>
      </c>
      <c r="B11" s="240"/>
      <c r="C11" s="240"/>
    </row>
    <row r="12" spans="1:3" x14ac:dyDescent="0.2">
      <c r="A12" t="s">
        <v>775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773</v>
      </c>
      <c r="B19" s="240"/>
      <c r="C19" s="240"/>
    </row>
    <row r="20" spans="1:3" x14ac:dyDescent="0.2">
      <c r="A20" t="s">
        <v>774</v>
      </c>
      <c r="B20" s="240"/>
      <c r="C20" s="240"/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ELLSWORTH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237525.45</v>
      </c>
      <c r="D5" s="20">
        <f>SUM('DOE25'!L197:L200)+SUM('DOE25'!L215:L218)+SUM('DOE25'!L233:L236)-F5-G5</f>
        <v>237525.45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795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8727.43</v>
      </c>
      <c r="D8" s="243"/>
      <c r="E8" s="20">
        <f>'DOE25'!L204+'DOE25'!L222+'DOE25'!L240-F8-G8-D9-D11</f>
        <v>8491.64</v>
      </c>
      <c r="F8" s="255">
        <f>'DOE25'!J204+'DOE25'!J222+'DOE25'!J240</f>
        <v>0</v>
      </c>
      <c r="G8" s="53">
        <f>'DOE25'!K204+'DOE25'!K222+'DOE25'!K240</f>
        <v>235.79</v>
      </c>
      <c r="H8" s="259"/>
    </row>
    <row r="9" spans="1:9" x14ac:dyDescent="0.2">
      <c r="A9" s="32">
        <v>2310</v>
      </c>
      <c r="B9" t="s">
        <v>812</v>
      </c>
      <c r="C9" s="245">
        <f t="shared" si="0"/>
        <v>444.09</v>
      </c>
      <c r="D9" s="244">
        <v>444.09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2500</v>
      </c>
      <c r="D10" s="243"/>
      <c r="E10" s="244">
        <v>2500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2956.07</v>
      </c>
      <c r="D11" s="244">
        <v>2956.07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5080</v>
      </c>
      <c r="D15" s="20">
        <f>'DOE25'!L208+'DOE25'!L226+'DOE25'!L244-F15-G15</f>
        <v>5080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246005.61000000002</v>
      </c>
      <c r="E33" s="246">
        <f>SUM(E5:E31)</f>
        <v>10991.64</v>
      </c>
      <c r="F33" s="246">
        <f>SUM(F5:F31)</f>
        <v>0</v>
      </c>
      <c r="G33" s="246">
        <f>SUM(G5:G31)</f>
        <v>235.79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10991.64</v>
      </c>
      <c r="E35" s="249"/>
    </row>
    <row r="36" spans="2:8" ht="12" thickTop="1" x14ac:dyDescent="0.2">
      <c r="B36" t="s">
        <v>809</v>
      </c>
      <c r="D36" s="20">
        <f>D33</f>
        <v>246005.61000000002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91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ELLSWORTH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-49548.78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58055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6400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14906.220000000001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22438.27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22438.27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-7532.05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-7532.05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14906.220000000001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158130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0.9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0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0.9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158130.9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30626.15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29925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60551.15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60551.15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5457.51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5457.51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224139.56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237525.45</v>
      </c>
      <c r="D109" s="24" t="s">
        <v>286</v>
      </c>
      <c r="E109" s="95">
        <f>('DOE25'!L276)+('DOE25'!L295)+('DOE25'!L314)</f>
        <v>0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0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237525.45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12127.59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5080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0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17207.59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0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254733.04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ELLSWORTH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237525</v>
      </c>
      <c r="D10" s="182">
        <f>ROUND((C10/$C$28)*100,1)</f>
        <v>93.2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0</v>
      </c>
      <c r="D11" s="182">
        <f>ROUND((C11/$C$28)*100,1)</f>
        <v>0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12128</v>
      </c>
      <c r="D17" s="182">
        <f t="shared" si="0"/>
        <v>4.8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5080</v>
      </c>
      <c r="D21" s="182">
        <f t="shared" si="0"/>
        <v>2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717</v>
      </c>
      <c r="C28" s="180">
        <f>SUM(C10:C27)</f>
        <v>254733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254733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158130</v>
      </c>
      <c r="D35" s="182">
        <f t="shared" ref="D35:D40" si="1">ROUND((C35/$C$41)*100,1)</f>
        <v>70.5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0.89999999999417923</v>
      </c>
      <c r="D36" s="182">
        <f t="shared" si="1"/>
        <v>0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60551</v>
      </c>
      <c r="D37" s="182">
        <f t="shared" si="1"/>
        <v>27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5458</v>
      </c>
      <c r="D39" s="182">
        <f t="shared" si="1"/>
        <v>2.4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224139.9</v>
      </c>
      <c r="D41" s="184">
        <f>SUM(D35:D40)</f>
        <v>99.9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5" sqref="A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ELLSWORTH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>
        <v>19</v>
      </c>
      <c r="B4" s="219">
        <v>6</v>
      </c>
      <c r="C4" s="285" t="s">
        <v>913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2018-08-28T12:54:41Z</cp:lastPrinted>
  <dcterms:created xsi:type="dcterms:W3CDTF">1997-12-04T19:04:30Z</dcterms:created>
  <dcterms:modified xsi:type="dcterms:W3CDTF">2018-11-13T19:35:45Z</dcterms:modified>
</cp:coreProperties>
</file>