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200" windowHeight="119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I507" i="1" l="1"/>
  <c r="K426" i="1" l="1"/>
  <c r="I400" i="1"/>
  <c r="F23" i="1" l="1"/>
  <c r="F13" i="1"/>
  <c r="F2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C16" i="10" s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L250" i="1"/>
  <c r="L332" i="1"/>
  <c r="L254" i="1"/>
  <c r="L268" i="1"/>
  <c r="L269" i="1"/>
  <c r="L349" i="1"/>
  <c r="L350" i="1"/>
  <c r="L351" i="1" s="1"/>
  <c r="I665" i="1"/>
  <c r="I670" i="1"/>
  <c r="G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H408" i="1"/>
  <c r="H644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1" i="1"/>
  <c r="H641" i="1"/>
  <c r="J641" i="1" s="1"/>
  <c r="G643" i="1"/>
  <c r="H643" i="1"/>
  <c r="J643" i="1" s="1"/>
  <c r="G644" i="1"/>
  <c r="G645" i="1"/>
  <c r="G650" i="1"/>
  <c r="G652" i="1"/>
  <c r="H652" i="1"/>
  <c r="G653" i="1"/>
  <c r="H653" i="1"/>
  <c r="G654" i="1"/>
  <c r="H654" i="1"/>
  <c r="H655" i="1"/>
  <c r="F192" i="1"/>
  <c r="L328" i="1"/>
  <c r="D62" i="2"/>
  <c r="D63" i="2" s="1"/>
  <c r="D18" i="13"/>
  <c r="C18" i="13" s="1"/>
  <c r="D17" i="13"/>
  <c r="C17" i="13" s="1"/>
  <c r="F78" i="2"/>
  <c r="F81" i="2" s="1"/>
  <c r="D50" i="2"/>
  <c r="G157" i="2"/>
  <c r="G156" i="2"/>
  <c r="D91" i="2"/>
  <c r="G62" i="2"/>
  <c r="D19" i="13"/>
  <c r="C19" i="13" s="1"/>
  <c r="E78" i="2"/>
  <c r="E81" i="2" s="1"/>
  <c r="J571" i="1"/>
  <c r="D81" i="2"/>
  <c r="I169" i="1"/>
  <c r="F476" i="1"/>
  <c r="H622" i="1" s="1"/>
  <c r="G338" i="1"/>
  <c r="G352" i="1" s="1"/>
  <c r="J140" i="1"/>
  <c r="I552" i="1"/>
  <c r="G22" i="2"/>
  <c r="C29" i="10"/>
  <c r="H140" i="1"/>
  <c r="H25" i="13"/>
  <c r="C25" i="13" s="1"/>
  <c r="H571" i="1"/>
  <c r="G192" i="1"/>
  <c r="E16" i="13"/>
  <c r="C16" i="13" s="1"/>
  <c r="J655" i="1"/>
  <c r="I571" i="1"/>
  <c r="G36" i="2"/>
  <c r="L565" i="1"/>
  <c r="H33" i="13"/>
  <c r="F571" i="1" l="1"/>
  <c r="K551" i="1"/>
  <c r="L544" i="1"/>
  <c r="H545" i="1"/>
  <c r="F552" i="1"/>
  <c r="L524" i="1"/>
  <c r="K550" i="1"/>
  <c r="K549" i="1"/>
  <c r="K598" i="1"/>
  <c r="G461" i="1"/>
  <c r="H640" i="1" s="1"/>
  <c r="G476" i="1"/>
  <c r="H623" i="1" s="1"/>
  <c r="J623" i="1" s="1"/>
  <c r="J476" i="1"/>
  <c r="H626" i="1" s="1"/>
  <c r="F461" i="1"/>
  <c r="H639" i="1" s="1"/>
  <c r="I460" i="1"/>
  <c r="J640" i="1"/>
  <c r="I446" i="1"/>
  <c r="G642" i="1" s="1"/>
  <c r="I452" i="1"/>
  <c r="J639" i="1"/>
  <c r="J645" i="1"/>
  <c r="J644" i="1"/>
  <c r="J634" i="1"/>
  <c r="F338" i="1"/>
  <c r="F352" i="1" s="1"/>
  <c r="E121" i="2"/>
  <c r="E118" i="2"/>
  <c r="K338" i="1"/>
  <c r="E112" i="2"/>
  <c r="C10" i="10"/>
  <c r="H338" i="1"/>
  <c r="H352" i="1" s="1"/>
  <c r="E62" i="2"/>
  <c r="E63" i="2" s="1"/>
  <c r="H52" i="1"/>
  <c r="H619" i="1" s="1"/>
  <c r="L211" i="1"/>
  <c r="C26" i="10"/>
  <c r="F257" i="1"/>
  <c r="F271" i="1" s="1"/>
  <c r="G651" i="1"/>
  <c r="J651" i="1" s="1"/>
  <c r="L247" i="1"/>
  <c r="L257" i="1" s="1"/>
  <c r="L271" i="1" s="1"/>
  <c r="G632" i="1" s="1"/>
  <c r="J632" i="1" s="1"/>
  <c r="C121" i="2"/>
  <c r="C12" i="10"/>
  <c r="G257" i="1"/>
  <c r="G271" i="1" s="1"/>
  <c r="L229" i="1"/>
  <c r="C123" i="2"/>
  <c r="C20" i="10"/>
  <c r="K257" i="1"/>
  <c r="K271" i="1" s="1"/>
  <c r="J257" i="1"/>
  <c r="J271" i="1" s="1"/>
  <c r="H647" i="1"/>
  <c r="I257" i="1"/>
  <c r="I271" i="1" s="1"/>
  <c r="H257" i="1"/>
  <c r="H271" i="1" s="1"/>
  <c r="C91" i="2"/>
  <c r="C78" i="2"/>
  <c r="C81" i="2" s="1"/>
  <c r="C70" i="2"/>
  <c r="C35" i="10"/>
  <c r="F112" i="1"/>
  <c r="J622" i="1"/>
  <c r="J617" i="1"/>
  <c r="C18" i="2"/>
  <c r="E128" i="2"/>
  <c r="C115" i="2"/>
  <c r="F22" i="13"/>
  <c r="C22" i="13" s="1"/>
  <c r="G552" i="1"/>
  <c r="H112" i="1"/>
  <c r="H193" i="1" s="1"/>
  <c r="G629" i="1" s="1"/>
  <c r="J629" i="1" s="1"/>
  <c r="D29" i="13"/>
  <c r="C29" i="13" s="1"/>
  <c r="E8" i="13"/>
  <c r="C8" i="13" s="1"/>
  <c r="D12" i="13"/>
  <c r="C12" i="13" s="1"/>
  <c r="L290" i="1"/>
  <c r="F660" i="1" s="1"/>
  <c r="L539" i="1"/>
  <c r="K503" i="1"/>
  <c r="L382" i="1"/>
  <c r="G636" i="1" s="1"/>
  <c r="J636" i="1" s="1"/>
  <c r="K352" i="1"/>
  <c r="E109" i="2"/>
  <c r="E115" i="2" s="1"/>
  <c r="C62" i="2"/>
  <c r="C63" i="2" s="1"/>
  <c r="F661" i="1"/>
  <c r="I661" i="1" s="1"/>
  <c r="C19" i="10"/>
  <c r="C15" i="10"/>
  <c r="H660" i="1"/>
  <c r="H664" i="1" s="1"/>
  <c r="H667" i="1" s="1"/>
  <c r="E13" i="13"/>
  <c r="C13" i="13" s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F662" i="1"/>
  <c r="I662" i="1" s="1"/>
  <c r="G625" i="1"/>
  <c r="J625" i="1" s="1"/>
  <c r="L529" i="1"/>
  <c r="L337" i="1"/>
  <c r="L338" i="1" s="1"/>
  <c r="L352" i="1" s="1"/>
  <c r="G633" i="1" s="1"/>
  <c r="J633" i="1" s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C27" i="10"/>
  <c r="G635" i="1"/>
  <c r="J635" i="1" s="1"/>
  <c r="K552" i="1" l="1"/>
  <c r="G647" i="1"/>
  <c r="J647" i="1" s="1"/>
  <c r="K612" i="1"/>
  <c r="I461" i="1"/>
  <c r="H642" i="1" s="1"/>
  <c r="J642" i="1" s="1"/>
  <c r="G51" i="2"/>
  <c r="H646" i="1"/>
  <c r="J646" i="1" s="1"/>
  <c r="G104" i="2"/>
  <c r="E145" i="2"/>
  <c r="C36" i="10"/>
  <c r="H648" i="1"/>
  <c r="J648" i="1" s="1"/>
  <c r="D31" i="13"/>
  <c r="C31" i="13" s="1"/>
  <c r="I660" i="1"/>
  <c r="C128" i="2"/>
  <c r="C145" i="2" s="1"/>
  <c r="E33" i="13"/>
  <c r="D35" i="13" s="1"/>
  <c r="C104" i="2"/>
  <c r="H672" i="1"/>
  <c r="C6" i="10" s="1"/>
  <c r="L545" i="1"/>
  <c r="F664" i="1"/>
  <c r="C28" i="10"/>
  <c r="D22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L612" i="1" l="1"/>
  <c r="K614" i="1"/>
  <c r="D33" i="13"/>
  <c r="D36" i="13" s="1"/>
  <c r="D17" i="10"/>
  <c r="D12" i="10"/>
  <c r="D24" i="10"/>
  <c r="D27" i="10"/>
  <c r="D18" i="10"/>
  <c r="D10" i="10"/>
  <c r="F672" i="1"/>
  <c r="C4" i="10" s="1"/>
  <c r="F667" i="1"/>
  <c r="D15" i="10"/>
  <c r="D25" i="10"/>
  <c r="D19" i="10"/>
  <c r="D26" i="10"/>
  <c r="C30" i="10"/>
  <c r="D16" i="10"/>
  <c r="D23" i="10"/>
  <c r="D20" i="10"/>
  <c r="D13" i="10"/>
  <c r="D11" i="10"/>
  <c r="D21" i="10"/>
  <c r="H656" i="1"/>
  <c r="C41" i="10"/>
  <c r="D38" i="10" s="1"/>
  <c r="G663" i="1" l="1"/>
  <c r="L614" i="1"/>
  <c r="D28" i="10"/>
  <c r="D37" i="10"/>
  <c r="D36" i="10"/>
  <c r="D35" i="10"/>
  <c r="D40" i="10"/>
  <c r="D39" i="10"/>
  <c r="I663" i="1" l="1"/>
  <c r="I664" i="1" s="1"/>
  <c r="G664" i="1"/>
  <c r="D41" i="10"/>
  <c r="G667" i="1" l="1"/>
  <c r="G672" i="1"/>
  <c r="C5" i="10" s="1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<sst xmlns="http://schemas.openxmlformats.org/spreadsheetml/2006/main" count="3957" uniqueCount="913">
  <si>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</si>
  <si>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</si>
  <si>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</si>
  <si>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</si>
  <si>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</si>
  <si>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</si>
  <si>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</si>
  <si>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</si>
  <si>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</si>
  <si>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</si>
  <si>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</si>
  <si>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</si>
  <si>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</si>
  <si>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</si>
  <si>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</si>
  <si>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</si>
  <si>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</si>
  <si>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</si>
  <si>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</si>
  <si>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</si>
  <si>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</si>
  <si>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</si>
  <si>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</si>
  <si>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</si>
  <si>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</si>
  <si>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</si>
  <si>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</si>
  <si>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</si>
  <si>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</si>
  <si>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</si>
  <si>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</si>
  <si>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</si>
  <si>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</si>
  <si>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</si>
  <si>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</si>
  <si>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</si>
  <si>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</si>
  <si>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</si>
  <si>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</si>
  <si>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</si>
  <si>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</si>
  <si>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</si>
  <si>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</si>
  <si>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</si>
  <si>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</si>
  <si>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</si>
  <si>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</si>
  <si>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</si>
  <si>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</si>
  <si>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</si>
  <si>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</si>
  <si>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</si>
  <si>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</si>
  <si>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</si>
  <si>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</si>
  <si>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</si>
  <si>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</si>
  <si>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</si>
  <si>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</si>
  <si>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</si>
  <si>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</si>
  <si>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</si>
  <si>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</si>
  <si>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</si>
  <si>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</si>
  <si>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</si>
  <si>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</si>
  <si>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</si>
  <si>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</si>
  <si>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</si>
  <si>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</si>
  <si>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</si>
  <si>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</si>
  <si>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</si>
  <si>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</si>
  <si>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</si>
  <si>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</si>
  <si>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</si>
  <si>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</si>
  <si>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</si>
  <si>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</si>
  <si>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</si>
  <si>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</si>
  <si>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</si>
  <si>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</si>
  <si>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</si>
  <si>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</si>
  <si>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</si>
  <si>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</si>
  <si>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</si>
  <si>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</si>
  <si>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</si>
  <si>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</si>
  <si>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</si>
  <si>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</si>
  <si>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</si>
  <si>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</si>
  <si>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</si>
  <si>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</si>
  <si>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</si>
  <si>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</si>
  <si>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</si>
  <si>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</si>
  <si>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</si>
  <si>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</si>
  <si>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</si>
  <si>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</si>
  <si>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</si>
  <si>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</si>
  <si>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</si>
  <si>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</si>
  <si>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</si>
  <si>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</si>
  <si>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</si>
  <si>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</si>
  <si>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</si>
  <si>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</si>
  <si>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</si>
  <si>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</si>
  <si>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</si>
  <si>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</si>
  <si>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</si>
  <si>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</si>
  <si>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</si>
  <si>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</si>
  <si>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</si>
  <si>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</si>
  <si>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</si>
  <si>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</si>
  <si>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</si>
  <si>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</si>
  <si>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</si>
  <si>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</si>
  <si>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</si>
  <si>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</si>
  <si>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</si>
  <si>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</si>
  <si>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</si>
  <si>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</si>
  <si>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</si>
  <si>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</si>
  <si>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</si>
  <si>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</si>
  <si>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</si>
  <si>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</si>
  <si>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</si>
  <si>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</si>
  <si>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</si>
  <si>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</si>
  <si>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</si>
  <si>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</si>
  <si>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</si>
  <si>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</si>
  <si>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</si>
  <si>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</si>
  <si>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</si>
  <si>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</si>
  <si>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</si>
  <si>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</si>
  <si>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</si>
  <si>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</si>
  <si>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</si>
  <si>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</si>
  <si>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</si>
  <si>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</si>
  <si>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</si>
  <si>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</si>
  <si>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</si>
  <si>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</si>
  <si>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</si>
  <si>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</si>
  <si>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</si>
  <si>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</si>
  <si>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</si>
  <si>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</si>
  <si>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</si>
  <si>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</si>
  <si>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</si>
  <si>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</si>
  <si>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</si>
  <si>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</si>
  <si>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</si>
  <si>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</si>
  <si>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</si>
  <si>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</si>
  <si>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</si>
  <si>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</si>
  <si>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</si>
  <si>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</si>
  <si>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</si>
  <si>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</si>
  <si>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</si>
  <si>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</si>
  <si>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</si>
  <si>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</si>
  <si>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</si>
  <si>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</si>
  <si>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</si>
  <si>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</si>
  <si>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</si>
  <si>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</si>
  <si>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</si>
  <si>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</si>
  <si>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</si>
  <si>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</si>
  <si>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</si>
  <si>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</si>
  <si>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</si>
  <si>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</si>
  <si>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</si>
  <si>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</si>
  <si>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</si>
  <si>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</si>
  <si>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</si>
  <si>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</si>
  <si>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</si>
  <si>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</si>
  <si>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</si>
  <si>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</si>
  <si>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</si>
  <si>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</si>
  <si>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</si>
  <si>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</si>
  <si>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</si>
  <si>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</si>
  <si>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</si>
  <si>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</si>
  <si>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</si>
  <si>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</si>
  <si>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</si>
  <si>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</si>
  <si>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</si>
  <si>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</si>
  <si>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</si>
  <si>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</si>
  <si>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</si>
  <si>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</si>
  <si>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</si>
  <si>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</si>
  <si>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</si>
  <si>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</si>
  <si>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</si>
  <si>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</si>
  <si>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</si>
  <si>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</si>
  <si>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</si>
  <si>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</si>
  <si>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</si>
  <si>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</si>
  <si>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</si>
  <si>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</si>
  <si>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</si>
  <si>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</si>
  <si>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</si>
  <si>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</si>
  <si>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</si>
  <si>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</si>
  <si>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</si>
  <si>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</si>
  <si>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</si>
  <si>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</si>
  <si>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</si>
  <si>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</si>
  <si>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</si>
  <si>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</si>
  <si>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</si>
  <si>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</si>
  <si>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</si>
  <si>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</si>
  <si>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</si>
  <si>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</si>
  <si>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</si>
  <si>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</si>
  <si>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</si>
  <si>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</si>
  <si>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</si>
  <si>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</si>
  <si>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</si>
  <si>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</si>
  <si>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</si>
  <si>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</si>
  <si>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</si>
  <si>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</si>
  <si>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</si>
  <si>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</si>
  <si>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</si>
  <si>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</si>
  <si>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</si>
  <si>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</si>
  <si>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</si>
  <si>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</si>
  <si>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</si>
  <si>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</si>
  <si>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</si>
  <si>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</si>
  <si>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</si>
  <si>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</si>
  <si>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</si>
  <si>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</si>
  <si>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</si>
  <si>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</si>
  <si>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</si>
  <si>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</si>
  <si>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</si>
  <si>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</si>
  <si>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</si>
  <si>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</si>
  <si>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</si>
  <si>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</si>
  <si>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</si>
  <si>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</si>
  <si>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</si>
  <si>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</si>
  <si>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</si>
  <si>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</si>
  <si>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</si>
  <si>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</si>
  <si>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</si>
  <si>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</si>
  <si>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</si>
  <si>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</si>
  <si>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</si>
  <si>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</si>
  <si>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</si>
  <si>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</si>
  <si>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</si>
  <si>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</si>
  <si>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</si>
  <si>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</si>
  <si>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</si>
  <si>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</si>
  <si>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</si>
  <si>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</si>
  <si>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</si>
  <si>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</si>
  <si>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</si>
  <si>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</si>
  <si>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</si>
  <si>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</si>
  <si>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</si>
  <si>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</si>
  <si>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</si>
  <si>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</si>
  <si>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</si>
  <si>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</si>
  <si>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</si>
  <si>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</si>
  <si>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</si>
  <si>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</si>
  <si>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</si>
  <si>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</si>
  <si>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</si>
  <si>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</si>
  <si>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</si>
  <si>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</si>
  <si>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</si>
  <si>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</si>
  <si>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</si>
  <si>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</si>
  <si>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</si>
  <si>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</si>
  <si>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</si>
  <si>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</si>
  <si>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</si>
  <si>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</si>
  <si>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</si>
  <si>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</si>
  <si>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</si>
  <si>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</si>
  <si>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</si>
  <si>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</si>
  <si>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</si>
  <si>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</si>
  <si>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</si>
  <si>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</si>
  <si>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</si>
  <si>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</si>
  <si>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</si>
  <si>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</si>
  <si>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</si>
  <si>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</si>
  <si>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</si>
  <si>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</si>
  <si>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</si>
  <si>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</si>
  <si>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</si>
  <si>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</si>
  <si>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</si>
  <si>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</si>
  <si>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</si>
  <si>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</si>
  <si>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</si>
  <si>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</si>
  <si>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</si>
  <si>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</si>
  <si>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</si>
  <si>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</si>
  <si>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</si>
  <si>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</si>
  <si>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</si>
  <si>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</si>
  <si>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</si>
  <si>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</si>
  <si>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</si>
  <si>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</si>
  <si>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</si>
  <si>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</si>
  <si>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</si>
  <si>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</si>
  <si>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</si>
  <si>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</si>
  <si>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</si>
  <si>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</si>
  <si>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</si>
  <si>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</si>
  <si>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</si>
  <si>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</si>
  <si>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</si>
  <si>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</si>
  <si>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</si>
  <si>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</si>
  <si>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</si>
  <si>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</si>
  <si>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</si>
  <si>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</si>
  <si>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</si>
  <si>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</si>
  <si>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</si>
  <si>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</si>
  <si>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</si>
  <si>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</si>
  <si>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</si>
  <si>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</si>
  <si>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</si>
  <si>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</si>
  <si>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</si>
  <si>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</si>
  <si>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</si>
  <si>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</si>
  <si>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</si>
  <si>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</si>
  <si>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</si>
  <si>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</si>
  <si>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</si>
  <si>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</si>
  <si>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</si>
  <si>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</si>
  <si>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</si>
  <si>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</si>
  <si>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</si>
  <si>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</si>
  <si>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</si>
  <si>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</si>
  <si>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</si>
  <si>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</si>
  <si>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</si>
  <si>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</si>
  <si>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</si>
  <si>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</si>
  <si>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</si>
  <si>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</si>
  <si>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</si>
  <si>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</si>
  <si>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</si>
  <si>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</si>
  <si>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</si>
  <si>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</si>
  <si>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</si>
  <si>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</si>
  <si>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</si>
  <si>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</si>
  <si>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</si>
  <si>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</si>
  <si>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</si>
  <si>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</si>
  <si>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</si>
  <si>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</si>
  <si>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</si>
  <si>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</si>
  <si>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</si>
  <si>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</si>
  <si>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</si>
  <si>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</si>
  <si>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</si>
  <si>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</si>
  <si>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</si>
  <si>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</si>
  <si>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</si>
  <si>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</si>
  <si>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</si>
  <si>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</si>
  <si>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</si>
  <si>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</si>
  <si>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</si>
  <si>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</si>
  <si>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</si>
  <si>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</si>
  <si>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</si>
  <si>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</si>
  <si>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</si>
  <si>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</si>
  <si>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</si>
  <si>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</si>
  <si>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</si>
  <si>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</si>
  <si>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</si>
  <si>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</si>
  <si>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</si>
  <si>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</si>
  <si>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</si>
  <si>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</si>
  <si>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</si>
  <si>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</si>
  <si>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</si>
  <si>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</si>
  <si>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</si>
  <si>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</si>
  <si>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</si>
  <si>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</si>
  <si>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</si>
  <si>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</si>
  <si>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</si>
  <si>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</si>
  <si>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</si>
  <si>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</si>
  <si>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</si>
  <si>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</si>
  <si>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</si>
  <si>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</si>
  <si>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</si>
  <si>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</si>
  <si>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</si>
  <si>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</si>
  <si>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</si>
  <si>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</si>
  <si>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</si>
  <si>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</si>
  <si>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</si>
  <si>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</si>
  <si>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</si>
  <si>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</si>
  <si>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</si>
  <si>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</si>
  <si>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</si>
  <si>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</si>
  <si>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</si>
  <si>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</si>
  <si>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</si>
  <si>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</si>
  <si>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</si>
  <si>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</si>
  <si>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</si>
  <si>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</si>
  <si>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</si>
  <si>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</si>
  <si>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</si>
  <si>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</si>
  <si>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</si>
  <si>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</si>
  <si>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</si>
  <si>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</si>
  <si>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</si>
  <si>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</si>
  <si>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</si>
  <si>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</si>
  <si>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</si>
  <si>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</si>
  <si>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</si>
  <si>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</si>
  <si>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</si>
  <si>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</si>
  <si>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</si>
  <si>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</si>
  <si>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</si>
  <si>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</si>
  <si>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</si>
  <si>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</si>
  <si>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</si>
  <si>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</si>
  <si>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</si>
  <si>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</si>
  <si>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</si>
  <si>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</si>
  <si>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</si>
  <si>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</si>
  <si>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</si>
  <si>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</si>
  <si>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</si>
  <si>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</si>
  <si>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</si>
  <si>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</si>
  <si>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</si>
  <si>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</si>
  <si>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</si>
  <si>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</si>
  <si>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</si>
  <si>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</si>
  <si>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</si>
  <si>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</si>
  <si>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</si>
  <si>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</si>
  <si>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</si>
  <si>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</si>
  <si>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</si>
  <si>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</si>
  <si>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</si>
  <si>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</si>
  <si>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</si>
  <si>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</si>
  <si>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</si>
  <si>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</si>
  <si>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</si>
  <si>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</si>
  <si>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</si>
  <si>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</si>
  <si>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</si>
  <si>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</si>
  <si>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</si>
  <si>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</si>
  <si>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</si>
  <si>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</si>
  <si>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</si>
  <si>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</si>
  <si>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</si>
  <si>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</si>
  <si>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</si>
  <si>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</si>
  <si>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</si>
  <si>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</si>
  <si>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</si>
  <si>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</si>
  <si>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</si>
  <si>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</si>
  <si>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</si>
  <si>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</si>
  <si>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</si>
  <si>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</si>
  <si>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</si>
  <si>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</si>
  <si>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</si>
  <si>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</si>
  <si>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</si>
  <si>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</si>
  <si>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</si>
  <si>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</si>
  <si>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</si>
  <si>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</si>
  <si>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</si>
  <si>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</si>
  <si>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</si>
  <si>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</si>
  <si>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</si>
  <si>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</si>
  <si>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</si>
  <si>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</si>
  <si>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</si>
  <si>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</si>
  <si>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</si>
  <si>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</si>
  <si>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</si>
  <si>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</si>
  <si>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</si>
  <si>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</si>
  <si>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</si>
  <si>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</si>
  <si>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</si>
  <si>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</si>
  <si>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</si>
  <si>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</si>
  <si>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</si>
  <si>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</si>
  <si>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</si>
  <si>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</si>
  <si>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</si>
  <si>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</si>
  <si>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</si>
  <si>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</si>
  <si>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</si>
  <si>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</si>
  <si>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</si>
  <si>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</si>
  <si>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</si>
  <si>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</si>
  <si>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</si>
  <si>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</si>
  <si>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</si>
  <si>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</si>
  <si>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</si>
  <si>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</si>
  <si>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</si>
  <si>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</si>
  <si>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</si>
  <si>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</si>
  <si>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</si>
  <si>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</si>
  <si>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</si>
  <si>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</si>
  <si>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</si>
  <si>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</si>
  <si>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</si>
  <si>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</si>
  <si>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</si>
  <si>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</si>
  <si>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</si>
  <si>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</si>
  <si>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</si>
  <si>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</si>
  <si>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</si>
  <si>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</si>
  <si>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</si>
  <si>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</si>
  <si>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</si>
  <si>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</si>
  <si>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</si>
  <si>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</si>
  <si>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</si>
  <si>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</si>
  <si>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</si>
  <si>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</si>
  <si>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</si>
  <si>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</si>
  <si>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</si>
  <si>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</si>
  <si>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</si>
  <si>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</si>
  <si>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</si>
  <si>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</si>
  <si>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</si>
  <si>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</si>
  <si>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</si>
  <si>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</si>
  <si>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</si>
  <si>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</si>
  <si>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</si>
  <si>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</si>
  <si>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</si>
  <si>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</si>
  <si>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</si>
  <si>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</si>
  <si>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</si>
  <si>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</si>
  <si>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</si>
  <si>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</si>
  <si>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</si>
  <si>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</si>
  <si>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</si>
  <si>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</si>
  <si>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</si>
  <si>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</si>
  <si>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</si>
  <si>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</si>
  <si>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</si>
  <si>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</si>
  <si>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</si>
  <si>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</si>
  <si>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</si>
  <si>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</si>
  <si>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</si>
  <si>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</si>
  <si>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</si>
  <si>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</si>
  <si>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</si>
  <si>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</si>
  <si>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</si>
  <si>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</si>
  <si>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</si>
  <si>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</si>
  <si>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</si>
  <si>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</si>
  <si>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</si>
  <si>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</si>
  <si>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</si>
  <si>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</si>
  <si>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</si>
  <si>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</si>
  <si>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</si>
  <si>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</si>
  <si>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</si>
  <si>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</si>
  <si>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</si>
  <si>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</si>
  <si>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</si>
  <si>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</si>
  <si>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</si>
  <si>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</si>
  <si>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</si>
  <si>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</si>
  <si>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</si>
  <si>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</si>
  <si>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</si>
  <si>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</si>
  <si>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</si>
  <si>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</si>
  <si>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</si>
  <si>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</si>
  <si>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</si>
  <si>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</si>
  <si>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</si>
  <si>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</si>
  <si>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</si>
  <si>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</si>
  <si>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</si>
  <si>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</si>
  <si>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</si>
  <si>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</si>
  <si>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</si>
  <si>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</si>
  <si>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</si>
  <si>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</si>
  <si>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</si>
  <si>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</si>
  <si>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</si>
  <si>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</si>
  <si>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</si>
  <si>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</si>
  <si>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</si>
  <si>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</si>
  <si>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</si>
  <si>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</si>
  <si>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</si>
  <si>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</si>
  <si>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</si>
  <si>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</si>
  <si>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</si>
  <si>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</si>
  <si>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</si>
  <si>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</si>
  <si>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</si>
  <si>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</si>
  <si>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</si>
  <si>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</si>
  <si>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</si>
  <si>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</si>
  <si>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</si>
  <si>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</si>
  <si>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</si>
  <si>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</si>
  <si>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</si>
  <si>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</si>
  <si>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</si>
  <si>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</si>
  <si>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</si>
  <si>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</si>
  <si>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</si>
  <si>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</si>
  <si>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</si>
  <si>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</si>
  <si>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</si>
  <si>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</si>
  <si>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</si>
  <si>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</si>
  <si>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</si>
  <si>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</si>
  <si>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</si>
  <si>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</si>
  <si>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</si>
  <si>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</si>
  <si>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</si>
  <si>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</si>
  <si>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</si>
  <si>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</si>
  <si>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</si>
  <si>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</si>
  <si>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</si>
  <si>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</si>
  <si>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</si>
  <si>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</si>
  <si>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</si>
  <si>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</si>
  <si>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</si>
  <si>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</si>
  <si>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</si>
  <si>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</si>
  <si>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</si>
  <si>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</si>
  <si>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</si>
  <si>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</si>
  <si>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</si>
  <si>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</si>
  <si>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</si>
  <si>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</si>
  <si>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</si>
  <si>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</si>
  <si>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</si>
  <si>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</si>
  <si>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</si>
  <si>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</si>
  <si>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</si>
  <si>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</si>
  <si>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</si>
  <si>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</si>
  <si>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</si>
  <si>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</si>
  <si>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</si>
  <si>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</si>
  <si>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</si>
  <si>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</si>
  <si>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</si>
  <si>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</si>
  <si>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</si>
  <si>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</si>
  <si>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</si>
  <si>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</si>
  <si>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</si>
  <si>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</si>
  <si>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</si>
  <si>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</si>
  <si>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</si>
  <si>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</si>
  <si>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</si>
  <si>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</si>
  <si>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</si>
  <si>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GRS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</si>
</sst>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203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112847.05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1708.48</v>
      </c>
      <c r="G10" s="18"/>
      <c r="H10" s="18"/>
      <c r="I10" s="18"/>
      <c r="J10" s="67">
        <f>SUM(I440)</f>
        <v>982482.18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8714.8700000000008</v>
      </c>
      <c r="G12" s="18"/>
      <c r="H12" s="18"/>
      <c r="I12" s="18"/>
      <c r="J12" s="67">
        <f>SUM(I441)</f>
        <v>3404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123751.07+10520</f>
        <v>134271.07</v>
      </c>
      <c r="G13" s="18">
        <v>12653.45</v>
      </c>
      <c r="H13" s="18">
        <v>97344.7</v>
      </c>
      <c r="I13" s="18"/>
      <c r="J13" s="67">
        <f>SUM(I442)</f>
        <v>500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3635.75</v>
      </c>
      <c r="G14" s="18">
        <v>7982.95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62538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323715.21999999997</v>
      </c>
      <c r="G19" s="41">
        <f>SUM(G9:G18)</f>
        <v>20636.400000000001</v>
      </c>
      <c r="H19" s="41">
        <f>SUM(H9:H18)</f>
        <v>97344.7</v>
      </c>
      <c r="I19" s="41">
        <f>SUM(I9:I18)</f>
        <v>0</v>
      </c>
      <c r="J19" s="41">
        <f>SUM(J9:J18)</f>
        <v>986386.18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12000.46</v>
      </c>
      <c r="H22" s="18">
        <v>118.41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f>14536.41+500</f>
        <v>15036.41</v>
      </c>
      <c r="G23" s="18"/>
      <c r="H23" s="18">
        <v>6670.01</v>
      </c>
      <c r="I23" s="18"/>
      <c r="J23" s="67">
        <f>SUM(I449)</f>
        <v>13714.67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63235.13</v>
      </c>
      <c r="G24" s="18"/>
      <c r="H24" s="18">
        <v>2439.12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2612.89+175.55+40036.11+246.66</f>
        <v>43071.210000000006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88117.16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121342.75</v>
      </c>
      <c r="G32" s="41">
        <f>SUM(G22:G31)</f>
        <v>12000.46</v>
      </c>
      <c r="H32" s="41">
        <f>SUM(H22:H31)</f>
        <v>97344.700000000012</v>
      </c>
      <c r="I32" s="41">
        <f>SUM(I22:I31)</f>
        <v>0</v>
      </c>
      <c r="J32" s="41">
        <f>SUM(J22:J31)</f>
        <v>13714.67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27126.73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571.20000000000005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8635.94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944973.58000000007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202372.47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202372.47</v>
      </c>
      <c r="G51" s="41">
        <f>SUM(G35:G50)</f>
        <v>8635.94</v>
      </c>
      <c r="H51" s="41">
        <f>SUM(H35:H50)</f>
        <v>0</v>
      </c>
      <c r="I51" s="41">
        <f>SUM(I35:I50)</f>
        <v>0</v>
      </c>
      <c r="J51" s="41">
        <f>SUM(J35:J50)</f>
        <v>972671.51000000013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323715.21999999997</v>
      </c>
      <c r="G52" s="41">
        <f>G51+G32</f>
        <v>20636.400000000001</v>
      </c>
      <c r="H52" s="41">
        <f>H51+H32</f>
        <v>97344.700000000012</v>
      </c>
      <c r="I52" s="41">
        <f>I51+I32</f>
        <v>0</v>
      </c>
      <c r="J52" s="41">
        <f>J51+J32</f>
        <v>986386.18000000017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4280219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4280219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300</v>
      </c>
      <c r="G64" s="24" t="s">
        <v>286</v>
      </c>
      <c r="H64" s="18">
        <v>6845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83521.67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83821.67</v>
      </c>
      <c r="G79" s="45" t="s">
        <v>286</v>
      </c>
      <c r="H79" s="41">
        <f>SUM(H63:H78)</f>
        <v>6845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7632.69</v>
      </c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7632.69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8142</v>
      </c>
      <c r="G96" s="18"/>
      <c r="H96" s="18"/>
      <c r="I96" s="18"/>
      <c r="J96" s="18">
        <v>12642.11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101391.03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2428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>
        <v>78.75</v>
      </c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75239.179999999993</v>
      </c>
      <c r="I102" s="18"/>
      <c r="J102" s="18">
        <v>500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148.82</v>
      </c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12960.28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39747.1</v>
      </c>
      <c r="G109" s="18">
        <v>2712</v>
      </c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4582.3999999999996</v>
      </c>
      <c r="G110" s="18"/>
      <c r="H110" s="18">
        <v>234</v>
      </c>
      <c r="I110" s="18"/>
      <c r="J110" s="18">
        <v>2345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68008.599999999991</v>
      </c>
      <c r="G111" s="41">
        <f>SUM(G96:G110)</f>
        <v>104181.78</v>
      </c>
      <c r="H111" s="41">
        <f>SUM(H96:H110)</f>
        <v>75473.179999999993</v>
      </c>
      <c r="I111" s="41">
        <f>SUM(I96:I110)</f>
        <v>0</v>
      </c>
      <c r="J111" s="41">
        <f>SUM(J96:J110)</f>
        <v>15487.11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4439681.96</v>
      </c>
      <c r="G112" s="41">
        <f>G60+G111</f>
        <v>104181.78</v>
      </c>
      <c r="H112" s="41">
        <f>H60+H79+H94+H111</f>
        <v>82318.179999999993</v>
      </c>
      <c r="I112" s="41">
        <f>I60+I111</f>
        <v>0</v>
      </c>
      <c r="J112" s="41">
        <f>J60+J111</f>
        <v>15487.11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1981567.37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718835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5574.16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2705976.5300000003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80107.38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4397.3999999999996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2648.11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84504.78</v>
      </c>
      <c r="G136" s="41">
        <f>SUM(G123:G135)</f>
        <v>2648.11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2790481.31</v>
      </c>
      <c r="G140" s="41">
        <f>G121+SUM(G136:G137)</f>
        <v>2648.11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15188.98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80057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47333.13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73241.600000000006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106642.84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51420.42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14172.23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51420.42</v>
      </c>
      <c r="G162" s="41">
        <f>SUM(G150:G161)</f>
        <v>87413.83</v>
      </c>
      <c r="H162" s="41">
        <f>SUM(H150:H161)</f>
        <v>249221.94999999998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15975.52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67395.94</v>
      </c>
      <c r="G169" s="41">
        <f>G147+G162+SUM(G163:G168)</f>
        <v>87413.83</v>
      </c>
      <c r="H169" s="41">
        <f>H147+H162+SUM(H163:H168)</f>
        <v>249221.94999999998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135661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135661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3144.67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3144.67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3144.67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135661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7300703.8799999999</v>
      </c>
      <c r="G193" s="47">
        <f>G112+G140+G169+G192</f>
        <v>194243.72</v>
      </c>
      <c r="H193" s="47">
        <f>H112+H140+H169+H192</f>
        <v>331540.13</v>
      </c>
      <c r="I193" s="47">
        <f>I112+I140+I169+I192</f>
        <v>0</v>
      </c>
      <c r="J193" s="47">
        <f>J112+J140+J192</f>
        <v>151148.10999999999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574931.86</v>
      </c>
      <c r="G197" s="18">
        <v>308330.36000000004</v>
      </c>
      <c r="H197" s="18">
        <v>3072.65</v>
      </c>
      <c r="I197" s="18">
        <v>29582.149999999998</v>
      </c>
      <c r="J197" s="18">
        <v>12121.3</v>
      </c>
      <c r="K197" s="18">
        <v>2532.9</v>
      </c>
      <c r="L197" s="19">
        <f>SUM(F197:K197)</f>
        <v>930571.22000000009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370580.49</v>
      </c>
      <c r="G198" s="18">
        <v>230475.82000000004</v>
      </c>
      <c r="H198" s="18">
        <v>48855.05</v>
      </c>
      <c r="I198" s="18">
        <v>4054.1099999999997</v>
      </c>
      <c r="J198" s="18">
        <v>398.27</v>
      </c>
      <c r="K198" s="18"/>
      <c r="L198" s="19">
        <f>SUM(F198:K198)</f>
        <v>654363.74000000011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4486.9399999999996</v>
      </c>
      <c r="G200" s="18">
        <v>678.07999999999993</v>
      </c>
      <c r="H200" s="18">
        <v>7236.42</v>
      </c>
      <c r="I200" s="18">
        <v>0</v>
      </c>
      <c r="J200" s="18"/>
      <c r="K200" s="18">
        <v>1500</v>
      </c>
      <c r="L200" s="19">
        <f>SUM(F200:K200)</f>
        <v>13901.439999999999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134947.85</v>
      </c>
      <c r="G202" s="18">
        <v>51152.969999999994</v>
      </c>
      <c r="H202" s="18">
        <v>157883.13999999998</v>
      </c>
      <c r="I202" s="18">
        <v>3142.77</v>
      </c>
      <c r="J202" s="18">
        <v>3193.9799999999996</v>
      </c>
      <c r="K202" s="18">
        <v>467</v>
      </c>
      <c r="L202" s="19">
        <f t="shared" ref="L202:L208" si="0">SUM(F202:K202)</f>
        <v>350787.70999999996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51532.740000000005</v>
      </c>
      <c r="G203" s="18">
        <v>29114.670000000006</v>
      </c>
      <c r="H203" s="18">
        <v>7539.46</v>
      </c>
      <c r="I203" s="18">
        <v>5661.9899999999989</v>
      </c>
      <c r="J203" s="18">
        <v>4223.95</v>
      </c>
      <c r="K203" s="18"/>
      <c r="L203" s="19">
        <f t="shared" si="0"/>
        <v>98072.810000000012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6397.7931884727996</v>
      </c>
      <c r="G204" s="18">
        <v>513.7530158730159</v>
      </c>
      <c r="H204" s="18">
        <v>207886.75260286639</v>
      </c>
      <c r="I204" s="18">
        <v>425.52139929110803</v>
      </c>
      <c r="J204" s="18">
        <v>0</v>
      </c>
      <c r="K204" s="18">
        <v>5410.0625181075657</v>
      </c>
      <c r="L204" s="19">
        <f t="shared" si="0"/>
        <v>220633.88272461088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93808.8</v>
      </c>
      <c r="G205" s="18">
        <v>58865.029999999992</v>
      </c>
      <c r="H205" s="18">
        <v>9453.2999999999993</v>
      </c>
      <c r="I205" s="18">
        <v>1096.94</v>
      </c>
      <c r="J205" s="18">
        <v>96</v>
      </c>
      <c r="K205" s="18">
        <v>2383.84</v>
      </c>
      <c r="L205" s="19">
        <f t="shared" si="0"/>
        <v>165703.90999999997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81237.78</v>
      </c>
      <c r="G207" s="18">
        <v>57261.850000000006</v>
      </c>
      <c r="H207" s="18">
        <v>32844.51</v>
      </c>
      <c r="I207" s="18">
        <v>62366.5</v>
      </c>
      <c r="J207" s="18">
        <v>5708.39</v>
      </c>
      <c r="K207" s="18">
        <v>0</v>
      </c>
      <c r="L207" s="19">
        <f t="shared" si="0"/>
        <v>239419.03000000003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40203.79</v>
      </c>
      <c r="G208" s="18">
        <v>17266.640000000003</v>
      </c>
      <c r="H208" s="18">
        <v>14086.91</v>
      </c>
      <c r="I208" s="18">
        <v>9506.0399999999991</v>
      </c>
      <c r="J208" s="18">
        <v>15913.17</v>
      </c>
      <c r="K208" s="18">
        <v>181.48</v>
      </c>
      <c r="L208" s="19">
        <f t="shared" si="0"/>
        <v>97158.03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1358128.0431884727</v>
      </c>
      <c r="G211" s="41">
        <f t="shared" si="1"/>
        <v>753659.17301587306</v>
      </c>
      <c r="H211" s="41">
        <f t="shared" si="1"/>
        <v>488858.19260286633</v>
      </c>
      <c r="I211" s="41">
        <f t="shared" si="1"/>
        <v>115836.0213992911</v>
      </c>
      <c r="J211" s="41">
        <f t="shared" si="1"/>
        <v>41655.06</v>
      </c>
      <c r="K211" s="41">
        <f t="shared" si="1"/>
        <v>12475.282518107564</v>
      </c>
      <c r="L211" s="41">
        <f t="shared" si="1"/>
        <v>2770611.7727246112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397334.49</v>
      </c>
      <c r="G215" s="18">
        <v>170134.08000000002</v>
      </c>
      <c r="H215" s="18">
        <v>17327.760000000002</v>
      </c>
      <c r="I215" s="18">
        <v>17957.68</v>
      </c>
      <c r="J215" s="18">
        <v>15274.710000000001</v>
      </c>
      <c r="K215" s="18">
        <v>2975.5</v>
      </c>
      <c r="L215" s="19">
        <f>SUM(F215:K215)</f>
        <v>621004.22000000009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162235.57999999999</v>
      </c>
      <c r="G216" s="18">
        <v>101689.84</v>
      </c>
      <c r="H216" s="18">
        <v>37807.9</v>
      </c>
      <c r="I216" s="18">
        <v>886.26</v>
      </c>
      <c r="J216" s="18">
        <v>188.56</v>
      </c>
      <c r="K216" s="18">
        <v>10.56</v>
      </c>
      <c r="L216" s="19">
        <f>SUM(F216:K216)</f>
        <v>302818.7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29002.26</v>
      </c>
      <c r="G218" s="18">
        <v>4775.3999999999996</v>
      </c>
      <c r="H218" s="18">
        <v>2209.25</v>
      </c>
      <c r="I218" s="18">
        <v>3750.06</v>
      </c>
      <c r="J218" s="18">
        <v>265.2</v>
      </c>
      <c r="K218" s="18">
        <v>885.6</v>
      </c>
      <c r="L218" s="19">
        <f>SUM(F218:K218)</f>
        <v>40887.76999999999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119661.84</v>
      </c>
      <c r="G220" s="18">
        <v>79018.240000000005</v>
      </c>
      <c r="H220" s="18">
        <v>50967.32</v>
      </c>
      <c r="I220" s="18">
        <v>4278.42</v>
      </c>
      <c r="J220" s="18">
        <v>301.73</v>
      </c>
      <c r="K220" s="18">
        <v>186.12</v>
      </c>
      <c r="L220" s="19">
        <f t="shared" ref="L220:L226" si="2">SUM(F220:K220)</f>
        <v>254413.67000000004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27662.010000000002</v>
      </c>
      <c r="G221" s="18">
        <v>13271.25</v>
      </c>
      <c r="H221" s="18">
        <v>3995.37</v>
      </c>
      <c r="I221" s="18">
        <v>4242.1500000000005</v>
      </c>
      <c r="J221" s="18">
        <v>2807.35</v>
      </c>
      <c r="K221" s="18">
        <v>0</v>
      </c>
      <c r="L221" s="19">
        <f t="shared" si="2"/>
        <v>51978.130000000005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3960.4284173216211</v>
      </c>
      <c r="G222" s="18">
        <v>318.02873015873018</v>
      </c>
      <c r="H222" s="18">
        <v>128688.21769301895</v>
      </c>
      <c r="I222" s="18">
        <v>263.41067807058096</v>
      </c>
      <c r="J222" s="18">
        <v>0</v>
      </c>
      <c r="K222" s="18">
        <v>3348.9931145014634</v>
      </c>
      <c r="L222" s="19">
        <f t="shared" si="2"/>
        <v>136579.07863307136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55592.67</v>
      </c>
      <c r="G223" s="18">
        <v>23507.599999999999</v>
      </c>
      <c r="H223" s="18">
        <v>5038.49</v>
      </c>
      <c r="I223" s="18">
        <v>1919.3700000000001</v>
      </c>
      <c r="J223" s="18">
        <v>398.88</v>
      </c>
      <c r="K223" s="18">
        <v>3232.87</v>
      </c>
      <c r="L223" s="19">
        <f t="shared" si="2"/>
        <v>89689.87999999999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48505.98</v>
      </c>
      <c r="G225" s="18">
        <v>28693.039999999997</v>
      </c>
      <c r="H225" s="18">
        <v>21218</v>
      </c>
      <c r="I225" s="18">
        <v>47476.180000000008</v>
      </c>
      <c r="J225" s="18">
        <v>2798.8199999999997</v>
      </c>
      <c r="K225" s="18">
        <v>112.5</v>
      </c>
      <c r="L225" s="19">
        <f t="shared" si="2"/>
        <v>148804.52000000002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24587.490000000005</v>
      </c>
      <c r="G226" s="18">
        <v>10364.669999999998</v>
      </c>
      <c r="H226" s="18">
        <v>8827.41</v>
      </c>
      <c r="I226" s="18">
        <v>5733.5999999999995</v>
      </c>
      <c r="J226" s="18">
        <v>10090.82</v>
      </c>
      <c r="K226" s="18">
        <v>111.64</v>
      </c>
      <c r="L226" s="19">
        <f t="shared" si="2"/>
        <v>59715.630000000005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868542.74841732159</v>
      </c>
      <c r="G229" s="41">
        <f>SUM(G215:G228)</f>
        <v>431772.14873015875</v>
      </c>
      <c r="H229" s="41">
        <f>SUM(H215:H228)</f>
        <v>276079.7176930189</v>
      </c>
      <c r="I229" s="41">
        <f>SUM(I215:I228)</f>
        <v>86507.130678070593</v>
      </c>
      <c r="J229" s="41">
        <f>SUM(J215:J228)</f>
        <v>32126.07</v>
      </c>
      <c r="K229" s="41">
        <f t="shared" si="3"/>
        <v>10863.783114501462</v>
      </c>
      <c r="L229" s="41">
        <f t="shared" si="3"/>
        <v>1705891.5986330714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673157.04</v>
      </c>
      <c r="G233" s="18">
        <v>302518.48000000004</v>
      </c>
      <c r="H233" s="18">
        <v>14351.08</v>
      </c>
      <c r="I233" s="18">
        <v>35799.57</v>
      </c>
      <c r="J233" s="18">
        <v>32820.449999999997</v>
      </c>
      <c r="K233" s="18">
        <v>4371.5599999999995</v>
      </c>
      <c r="L233" s="19">
        <f>SUM(F233:K233)</f>
        <v>1063018.18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185140.7</v>
      </c>
      <c r="G234" s="18">
        <v>93671.749999999971</v>
      </c>
      <c r="H234" s="18">
        <v>415874.54</v>
      </c>
      <c r="I234" s="18">
        <v>898.15000000000009</v>
      </c>
      <c r="J234" s="18">
        <v>233.52</v>
      </c>
      <c r="K234" s="18">
        <v>13.44</v>
      </c>
      <c r="L234" s="19">
        <f>SUM(F234:K234)</f>
        <v>695832.1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59099.69</v>
      </c>
      <c r="I235" s="18"/>
      <c r="J235" s="18"/>
      <c r="K235" s="18"/>
      <c r="L235" s="19">
        <f>SUM(F235:K235)</f>
        <v>59099.69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72325.650000000009</v>
      </c>
      <c r="G236" s="18">
        <v>13341.970000000003</v>
      </c>
      <c r="H236" s="18">
        <v>17364.28</v>
      </c>
      <c r="I236" s="18">
        <v>13049.970000000001</v>
      </c>
      <c r="J236" s="18">
        <v>814.57</v>
      </c>
      <c r="K236" s="18">
        <v>7109.66</v>
      </c>
      <c r="L236" s="19">
        <f>SUM(F236:K236)</f>
        <v>124006.10000000002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110457.09000000003</v>
      </c>
      <c r="G238" s="18">
        <v>67556.119999999981</v>
      </c>
      <c r="H238" s="18">
        <v>48878.12</v>
      </c>
      <c r="I238" s="18">
        <v>4324.28</v>
      </c>
      <c r="J238" s="18">
        <v>869.02</v>
      </c>
      <c r="K238" s="18">
        <v>236.88</v>
      </c>
      <c r="L238" s="19">
        <f t="shared" ref="L238:L244" si="4">SUM(F238:K238)</f>
        <v>232321.51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34454.789999999994</v>
      </c>
      <c r="G239" s="18">
        <v>17730.689999999999</v>
      </c>
      <c r="H239" s="18">
        <v>5588.7</v>
      </c>
      <c r="I239" s="18">
        <v>4180.33</v>
      </c>
      <c r="J239" s="18">
        <v>3302.47</v>
      </c>
      <c r="K239" s="18">
        <v>0</v>
      </c>
      <c r="L239" s="19">
        <f t="shared" si="4"/>
        <v>65256.979999999996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4661.7783942055785</v>
      </c>
      <c r="G240" s="18">
        <v>374.34825396825403</v>
      </c>
      <c r="H240" s="18">
        <v>151477.53970411466</v>
      </c>
      <c r="I240" s="18">
        <v>310.05792263831097</v>
      </c>
      <c r="J240" s="18">
        <v>0</v>
      </c>
      <c r="K240" s="18">
        <v>3942.064367390969</v>
      </c>
      <c r="L240" s="19">
        <f t="shared" si="4"/>
        <v>160765.78864231778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71887.289999999994</v>
      </c>
      <c r="G241" s="18">
        <v>30039.25</v>
      </c>
      <c r="H241" s="18">
        <v>6021.4800000000005</v>
      </c>
      <c r="I241" s="18">
        <v>2675.04</v>
      </c>
      <c r="J241" s="18">
        <v>871.05000000000007</v>
      </c>
      <c r="K241" s="18">
        <v>3734.88</v>
      </c>
      <c r="L241" s="19">
        <f t="shared" si="4"/>
        <v>115228.98999999999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70219.819999999992</v>
      </c>
      <c r="G243" s="18">
        <v>41979.199999999997</v>
      </c>
      <c r="H243" s="18">
        <v>28246.07</v>
      </c>
      <c r="I243" s="18">
        <v>58218.78</v>
      </c>
      <c r="J243" s="18">
        <v>3598.97</v>
      </c>
      <c r="K243" s="18">
        <v>137.5</v>
      </c>
      <c r="L243" s="19">
        <f t="shared" si="4"/>
        <v>202400.34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61745.009999999995</v>
      </c>
      <c r="G244" s="18">
        <v>20578.93</v>
      </c>
      <c r="H244" s="18">
        <v>37015.840000000004</v>
      </c>
      <c r="I244" s="18">
        <v>13597.95</v>
      </c>
      <c r="J244" s="18">
        <v>12808.61</v>
      </c>
      <c r="K244" s="18">
        <v>149.88</v>
      </c>
      <c r="L244" s="19">
        <f t="shared" si="4"/>
        <v>145896.22000000003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1284049.1683942056</v>
      </c>
      <c r="G247" s="41">
        <f t="shared" si="5"/>
        <v>587790.73825396819</v>
      </c>
      <c r="H247" s="41">
        <f t="shared" si="5"/>
        <v>783917.33970411448</v>
      </c>
      <c r="I247" s="41">
        <f t="shared" si="5"/>
        <v>133054.12792263832</v>
      </c>
      <c r="J247" s="41">
        <f t="shared" si="5"/>
        <v>55318.659999999996</v>
      </c>
      <c r="K247" s="41">
        <f t="shared" si="5"/>
        <v>19695.864367390968</v>
      </c>
      <c r="L247" s="41">
        <f t="shared" si="5"/>
        <v>2863825.8986423179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3510719.96</v>
      </c>
      <c r="G257" s="41">
        <f t="shared" si="8"/>
        <v>1773222.06</v>
      </c>
      <c r="H257" s="41">
        <f t="shared" si="8"/>
        <v>1548855.2499999998</v>
      </c>
      <c r="I257" s="41">
        <f t="shared" si="8"/>
        <v>335397.28000000003</v>
      </c>
      <c r="J257" s="41">
        <f t="shared" si="8"/>
        <v>129099.79000000001</v>
      </c>
      <c r="K257" s="41">
        <f t="shared" si="8"/>
        <v>43034.929999999993</v>
      </c>
      <c r="L257" s="41">
        <f t="shared" si="8"/>
        <v>7340329.2700000014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135661</v>
      </c>
      <c r="L266" s="19">
        <f t="shared" si="9"/>
        <v>135661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43668.7</v>
      </c>
      <c r="L269" s="19">
        <f t="shared" si="9"/>
        <v>43668.7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179329.7</v>
      </c>
      <c r="L270" s="41">
        <f t="shared" si="9"/>
        <v>179329.7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3510719.96</v>
      </c>
      <c r="G271" s="42">
        <f t="shared" si="11"/>
        <v>1773222.06</v>
      </c>
      <c r="H271" s="42">
        <f t="shared" si="11"/>
        <v>1548855.2499999998</v>
      </c>
      <c r="I271" s="42">
        <f t="shared" si="11"/>
        <v>335397.28000000003</v>
      </c>
      <c r="J271" s="42">
        <f t="shared" si="11"/>
        <v>129099.79000000001</v>
      </c>
      <c r="K271" s="42">
        <f t="shared" si="11"/>
        <v>222364.63</v>
      </c>
      <c r="L271" s="42">
        <f t="shared" si="11"/>
        <v>7519658.9700000016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51302.43</v>
      </c>
      <c r="G276" s="18">
        <v>21999.010000000002</v>
      </c>
      <c r="H276" s="18">
        <v>300</v>
      </c>
      <c r="I276" s="18">
        <v>11620.1</v>
      </c>
      <c r="J276" s="18"/>
      <c r="K276" s="18"/>
      <c r="L276" s="19">
        <f>SUM(F276:K276)</f>
        <v>85221.540000000008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28400.75</v>
      </c>
      <c r="G277" s="18"/>
      <c r="H277" s="18">
        <v>270</v>
      </c>
      <c r="I277" s="18"/>
      <c r="J277" s="18"/>
      <c r="K277" s="18"/>
      <c r="L277" s="19">
        <f>SUM(F277:K277)</f>
        <v>28670.75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323.56</v>
      </c>
      <c r="G279" s="18">
        <v>79.89</v>
      </c>
      <c r="H279" s="18"/>
      <c r="I279" s="18"/>
      <c r="J279" s="18">
        <v>800</v>
      </c>
      <c r="K279" s="18"/>
      <c r="L279" s="19">
        <f>SUM(F279:K279)</f>
        <v>1203.45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2104</v>
      </c>
      <c r="I281" s="18"/>
      <c r="J281" s="18"/>
      <c r="K281" s="18"/>
      <c r="L281" s="19">
        <f t="shared" ref="L281:L287" si="12">SUM(F281:K281)</f>
        <v>2104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5550</v>
      </c>
      <c r="G282" s="18">
        <v>769.37</v>
      </c>
      <c r="H282" s="18">
        <v>4081.23</v>
      </c>
      <c r="I282" s="18">
        <v>199.95</v>
      </c>
      <c r="J282" s="18">
        <v>299</v>
      </c>
      <c r="K282" s="18">
        <v>3419</v>
      </c>
      <c r="L282" s="19">
        <f t="shared" si="12"/>
        <v>14318.550000000001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>
        <v>612.70000000000005</v>
      </c>
      <c r="I284" s="18"/>
      <c r="J284" s="18"/>
      <c r="K284" s="18"/>
      <c r="L284" s="19">
        <f t="shared" si="12"/>
        <v>612.70000000000005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1453.8</v>
      </c>
      <c r="G285" s="18">
        <v>357.53000000000003</v>
      </c>
      <c r="H285" s="18"/>
      <c r="I285" s="18"/>
      <c r="J285" s="18"/>
      <c r="K285" s="18"/>
      <c r="L285" s="19">
        <f t="shared" si="12"/>
        <v>1811.33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v>500</v>
      </c>
      <c r="K286" s="18"/>
      <c r="L286" s="19">
        <f t="shared" si="12"/>
        <v>500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87030.54</v>
      </c>
      <c r="G290" s="42">
        <f t="shared" si="13"/>
        <v>23205.8</v>
      </c>
      <c r="H290" s="42">
        <f t="shared" si="13"/>
        <v>7367.9299999999994</v>
      </c>
      <c r="I290" s="42">
        <f t="shared" si="13"/>
        <v>11820.050000000001</v>
      </c>
      <c r="J290" s="42">
        <f t="shared" si="13"/>
        <v>1599</v>
      </c>
      <c r="K290" s="42">
        <f t="shared" si="13"/>
        <v>3419</v>
      </c>
      <c r="L290" s="41">
        <f t="shared" si="13"/>
        <v>134442.32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>
        <v>640</v>
      </c>
      <c r="J295" s="18">
        <v>450</v>
      </c>
      <c r="K295" s="18">
        <v>1575</v>
      </c>
      <c r="L295" s="19">
        <f>SUM(F295:K295)</f>
        <v>2665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32105.200000000001</v>
      </c>
      <c r="G296" s="18"/>
      <c r="H296" s="18"/>
      <c r="I296" s="18"/>
      <c r="J296" s="18"/>
      <c r="K296" s="18"/>
      <c r="L296" s="19">
        <f>SUM(F296:K296)</f>
        <v>32105.200000000001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13675.52</v>
      </c>
      <c r="G298" s="18">
        <v>1304.1499999999999</v>
      </c>
      <c r="H298" s="18">
        <v>6998.59</v>
      </c>
      <c r="I298" s="18">
        <v>533.77</v>
      </c>
      <c r="J298" s="18">
        <v>1049.98</v>
      </c>
      <c r="K298" s="18">
        <v>11950.6</v>
      </c>
      <c r="L298" s="19">
        <f>SUM(F298:K298)</f>
        <v>35512.61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6600</v>
      </c>
      <c r="G301" s="18">
        <v>922.07999999999993</v>
      </c>
      <c r="H301" s="18">
        <v>1250</v>
      </c>
      <c r="I301" s="18"/>
      <c r="J301" s="18"/>
      <c r="K301" s="18"/>
      <c r="L301" s="19">
        <f t="shared" si="14"/>
        <v>8772.08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>
        <v>385.5</v>
      </c>
      <c r="I303" s="18"/>
      <c r="J303" s="18"/>
      <c r="K303" s="18"/>
      <c r="L303" s="19">
        <f t="shared" si="14"/>
        <v>385.5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52380.72</v>
      </c>
      <c r="G309" s="42">
        <f t="shared" si="15"/>
        <v>2226.2299999999996</v>
      </c>
      <c r="H309" s="42">
        <f t="shared" si="15"/>
        <v>8634.09</v>
      </c>
      <c r="I309" s="42">
        <f t="shared" si="15"/>
        <v>1173.77</v>
      </c>
      <c r="J309" s="42">
        <f t="shared" si="15"/>
        <v>1499.98</v>
      </c>
      <c r="K309" s="42">
        <f t="shared" si="15"/>
        <v>13525.6</v>
      </c>
      <c r="L309" s="41">
        <f t="shared" si="15"/>
        <v>79440.39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v>1030.95</v>
      </c>
      <c r="I314" s="18">
        <v>88.35</v>
      </c>
      <c r="J314" s="18">
        <v>495</v>
      </c>
      <c r="K314" s="18">
        <v>88.4</v>
      </c>
      <c r="L314" s="19">
        <f>SUM(F314:K314)</f>
        <v>1702.7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34574.82</v>
      </c>
      <c r="G315" s="18"/>
      <c r="H315" s="18"/>
      <c r="I315" s="18"/>
      <c r="J315" s="18"/>
      <c r="K315" s="18"/>
      <c r="L315" s="19">
        <f>SUM(F315:K315)</f>
        <v>34574.82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71.509999999999991</v>
      </c>
      <c r="G317" s="18">
        <v>11.870000000000001</v>
      </c>
      <c r="H317" s="18">
        <v>12346.41</v>
      </c>
      <c r="I317" s="18">
        <v>3784.6</v>
      </c>
      <c r="J317" s="18"/>
      <c r="K317" s="18">
        <v>2009.4</v>
      </c>
      <c r="L317" s="19">
        <f>SUM(F317:K317)</f>
        <v>18223.79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1500</v>
      </c>
      <c r="I319" s="18">
        <v>5000</v>
      </c>
      <c r="J319" s="18"/>
      <c r="K319" s="18"/>
      <c r="L319" s="19">
        <f t="shared" ref="L319:L325" si="16">SUM(F319:K319)</f>
        <v>6500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7400</v>
      </c>
      <c r="G320" s="18">
        <v>1656.23</v>
      </c>
      <c r="H320" s="18">
        <v>951.99</v>
      </c>
      <c r="I320" s="18"/>
      <c r="J320" s="18">
        <v>143</v>
      </c>
      <c r="K320" s="18">
        <v>2600</v>
      </c>
      <c r="L320" s="19">
        <f t="shared" si="16"/>
        <v>12751.22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>
        <v>449.5</v>
      </c>
      <c r="I322" s="18"/>
      <c r="J322" s="18"/>
      <c r="K322" s="18"/>
      <c r="L322" s="19">
        <f t="shared" si="16"/>
        <v>449.5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42046.33</v>
      </c>
      <c r="G328" s="42">
        <f t="shared" si="17"/>
        <v>1668.1</v>
      </c>
      <c r="H328" s="42">
        <f t="shared" si="17"/>
        <v>16278.85</v>
      </c>
      <c r="I328" s="42">
        <f t="shared" si="17"/>
        <v>8872.9500000000007</v>
      </c>
      <c r="J328" s="42">
        <f t="shared" si="17"/>
        <v>638</v>
      </c>
      <c r="K328" s="42">
        <f t="shared" si="17"/>
        <v>4697.8</v>
      </c>
      <c r="L328" s="41">
        <f t="shared" si="17"/>
        <v>74202.03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>
        <v>658</v>
      </c>
      <c r="I335" s="18">
        <v>55.67</v>
      </c>
      <c r="J335" s="18"/>
      <c r="K335" s="18"/>
      <c r="L335" s="19">
        <f t="shared" si="18"/>
        <v>713.67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658</v>
      </c>
      <c r="I337" s="41">
        <f t="shared" si="19"/>
        <v>55.67</v>
      </c>
      <c r="J337" s="41">
        <f t="shared" si="19"/>
        <v>0</v>
      </c>
      <c r="K337" s="41">
        <f t="shared" si="19"/>
        <v>0</v>
      </c>
      <c r="L337" s="41">
        <f t="shared" si="18"/>
        <v>713.67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181457.59000000003</v>
      </c>
      <c r="G338" s="41">
        <f t="shared" si="20"/>
        <v>27100.129999999997</v>
      </c>
      <c r="H338" s="41">
        <f t="shared" si="20"/>
        <v>32938.870000000003</v>
      </c>
      <c r="I338" s="41">
        <f t="shared" si="20"/>
        <v>21922.440000000002</v>
      </c>
      <c r="J338" s="41">
        <f t="shared" si="20"/>
        <v>3736.98</v>
      </c>
      <c r="K338" s="41">
        <f t="shared" si="20"/>
        <v>21642.399999999998</v>
      </c>
      <c r="L338" s="41">
        <f t="shared" si="20"/>
        <v>288798.40999999997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42741.72</v>
      </c>
      <c r="L350" s="19">
        <f t="shared" si="21"/>
        <v>42741.72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42741.72</v>
      </c>
      <c r="L351" s="41">
        <f>SUM(L341:L350)</f>
        <v>42741.72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181457.59000000003</v>
      </c>
      <c r="G352" s="41">
        <f>G338</f>
        <v>27100.129999999997</v>
      </c>
      <c r="H352" s="41">
        <f>H338</f>
        <v>32938.870000000003</v>
      </c>
      <c r="I352" s="41">
        <f>I338</f>
        <v>21922.440000000002</v>
      </c>
      <c r="J352" s="41">
        <f>J338</f>
        <v>3736.98</v>
      </c>
      <c r="K352" s="47">
        <f>K338+K351</f>
        <v>64384.119999999995</v>
      </c>
      <c r="L352" s="41">
        <f>L338+L351</f>
        <v>331540.13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74950.477694490954</v>
      </c>
      <c r="I358" s="18">
        <v>5789.8388140115958</v>
      </c>
      <c r="J358" s="18"/>
      <c r="K358" s="18"/>
      <c r="L358" s="13">
        <f>SUM(F358:K358)</f>
        <v>80740.316508502554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49462.597773087837</v>
      </c>
      <c r="I359" s="18">
        <v>3820.9291953521092</v>
      </c>
      <c r="J359" s="18"/>
      <c r="K359" s="18"/>
      <c r="L359" s="19">
        <f>SUM(F359:K359)</f>
        <v>53283.526968439946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59048.924532421224</v>
      </c>
      <c r="I360" s="18">
        <v>4561.461990636295</v>
      </c>
      <c r="J360" s="18"/>
      <c r="K360" s="18"/>
      <c r="L360" s="19">
        <f>SUM(F360:K360)</f>
        <v>63610.386523057517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183462</v>
      </c>
      <c r="I362" s="47">
        <f t="shared" si="22"/>
        <v>14172.23</v>
      </c>
      <c r="J362" s="47">
        <f t="shared" si="22"/>
        <v>0</v>
      </c>
      <c r="K362" s="47">
        <f t="shared" si="22"/>
        <v>0</v>
      </c>
      <c r="L362" s="47">
        <f t="shared" si="22"/>
        <v>197634.23000000004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5789.84</v>
      </c>
      <c r="G367" s="18">
        <v>3820.93</v>
      </c>
      <c r="H367" s="18">
        <v>4561.46</v>
      </c>
      <c r="I367" s="56">
        <f>SUM(F367:H367)</f>
        <v>14172.23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5789.84</v>
      </c>
      <c r="G369" s="47">
        <f>SUM(G367:G368)</f>
        <v>3820.93</v>
      </c>
      <c r="H369" s="47">
        <f>SUM(H367:H368)</f>
        <v>4561.46</v>
      </c>
      <c r="I369" s="47">
        <f>SUM(I367:I368)</f>
        <v>14172.23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130661</v>
      </c>
      <c r="H388" s="18">
        <v>8320.7900000000009</v>
      </c>
      <c r="I388" s="18"/>
      <c r="J388" s="24" t="s">
        <v>286</v>
      </c>
      <c r="K388" s="24" t="s">
        <v>286</v>
      </c>
      <c r="L388" s="56">
        <f t="shared" si="25"/>
        <v>138981.79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>
        <v>1142.71</v>
      </c>
      <c r="I390" s="18"/>
      <c r="J390" s="24" t="s">
        <v>286</v>
      </c>
      <c r="K390" s="24" t="s">
        <v>286</v>
      </c>
      <c r="L390" s="56">
        <f t="shared" si="25"/>
        <v>1142.71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130661</v>
      </c>
      <c r="H393" s="139">
        <f>SUM(H387:H392)</f>
        <v>9463.5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140124.5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1942.19</v>
      </c>
      <c r="I398" s="18"/>
      <c r="J398" s="24" t="s">
        <v>286</v>
      </c>
      <c r="K398" s="24" t="s">
        <v>286</v>
      </c>
      <c r="L398" s="56">
        <f t="shared" si="26"/>
        <v>1942.19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5000</v>
      </c>
      <c r="H399" s="18">
        <v>314.95999999999998</v>
      </c>
      <c r="I399" s="18"/>
      <c r="J399" s="24" t="s">
        <v>286</v>
      </c>
      <c r="K399" s="24" t="s">
        <v>286</v>
      </c>
      <c r="L399" s="56">
        <f t="shared" si="26"/>
        <v>5314.96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921.46</v>
      </c>
      <c r="I400" s="18">
        <f>500+2345</f>
        <v>2845</v>
      </c>
      <c r="J400" s="24" t="s">
        <v>286</v>
      </c>
      <c r="K400" s="24" t="s">
        <v>286</v>
      </c>
      <c r="L400" s="56">
        <f t="shared" si="26"/>
        <v>3766.46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3178.61</v>
      </c>
      <c r="I401" s="47">
        <f>SUM(I395:I400)</f>
        <v>2845</v>
      </c>
      <c r="J401" s="45" t="s">
        <v>286</v>
      </c>
      <c r="K401" s="45" t="s">
        <v>286</v>
      </c>
      <c r="L401" s="47">
        <f>SUM(L395:L400)</f>
        <v>11023.61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135661</v>
      </c>
      <c r="H408" s="47">
        <f>H393+H401+H407</f>
        <v>12642.11</v>
      </c>
      <c r="I408" s="47">
        <f>I393+I401+I407</f>
        <v>2845</v>
      </c>
      <c r="J408" s="24" t="s">
        <v>286</v>
      </c>
      <c r="K408" s="24" t="s">
        <v>286</v>
      </c>
      <c r="L408" s="47">
        <f>L393+L401+L407</f>
        <v>151148.10999999999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>
        <v>96455</v>
      </c>
      <c r="L415" s="56">
        <f t="shared" si="27"/>
        <v>96455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96455</v>
      </c>
      <c r="L419" s="47">
        <f t="shared" si="28"/>
        <v>96455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f>4394.67+980</f>
        <v>5374.67</v>
      </c>
      <c r="L426" s="56">
        <f t="shared" si="29"/>
        <v>5374.67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5374.67</v>
      </c>
      <c r="L427" s="47">
        <f t="shared" si="30"/>
        <v>5374.67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101829.67</v>
      </c>
      <c r="L434" s="47">
        <f t="shared" si="32"/>
        <v>101829.67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763400.3</v>
      </c>
      <c r="G440" s="18">
        <v>219081.88</v>
      </c>
      <c r="H440" s="18"/>
      <c r="I440" s="56">
        <f t="shared" si="33"/>
        <v>982482.18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3404</v>
      </c>
      <c r="H441" s="18"/>
      <c r="I441" s="56">
        <f t="shared" si="33"/>
        <v>3404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500</v>
      </c>
      <c r="H442" s="18"/>
      <c r="I442" s="56">
        <f t="shared" si="33"/>
        <v>500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763400.3</v>
      </c>
      <c r="G446" s="13">
        <f>SUM(G439:G445)</f>
        <v>222985.88</v>
      </c>
      <c r="H446" s="13">
        <f>SUM(H439:H445)</f>
        <v>0</v>
      </c>
      <c r="I446" s="13">
        <f>SUM(I439:I445)</f>
        <v>986386.18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10570</v>
      </c>
      <c r="G449" s="18">
        <v>3144.67</v>
      </c>
      <c r="H449" s="18"/>
      <c r="I449" s="56">
        <f>SUM(F449:H449)</f>
        <v>13714.67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10570</v>
      </c>
      <c r="G452" s="72">
        <f>SUM(G448:G451)</f>
        <v>3144.67</v>
      </c>
      <c r="H452" s="72">
        <f>SUM(H448:H451)</f>
        <v>0</v>
      </c>
      <c r="I452" s="72">
        <f>SUM(I448:I451)</f>
        <v>13714.67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>
        <v>27126.73</v>
      </c>
      <c r="H457" s="18"/>
      <c r="I457" s="56">
        <f t="shared" si="34"/>
        <v>27126.73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>
        <v>571.20000000000005</v>
      </c>
      <c r="H458" s="18"/>
      <c r="I458" s="56">
        <f t="shared" si="34"/>
        <v>571.20000000000005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752830.3</v>
      </c>
      <c r="G459" s="18">
        <v>192143.28</v>
      </c>
      <c r="H459" s="18"/>
      <c r="I459" s="56">
        <f t="shared" si="34"/>
        <v>944973.58000000007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752830.3</v>
      </c>
      <c r="G460" s="83">
        <f>SUM(G454:G459)</f>
        <v>219841.21</v>
      </c>
      <c r="H460" s="83">
        <f>SUM(H454:H459)</f>
        <v>0</v>
      </c>
      <c r="I460" s="83">
        <f>SUM(I454:I459)</f>
        <v>972671.51000000013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763400.3</v>
      </c>
      <c r="G461" s="42">
        <f>G452+G460</f>
        <v>222985.88</v>
      </c>
      <c r="H461" s="42">
        <f>H452+H460</f>
        <v>0</v>
      </c>
      <c r="I461" s="42">
        <f>I452+I460</f>
        <v>986386.18000000017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421327.56</v>
      </c>
      <c r="G465" s="18">
        <v>12026.45</v>
      </c>
      <c r="H465" s="18">
        <v>0</v>
      </c>
      <c r="I465" s="18">
        <v>0</v>
      </c>
      <c r="J465" s="18">
        <v>923353.08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7300703.8799999999</v>
      </c>
      <c r="G468" s="18">
        <v>194243.72</v>
      </c>
      <c r="H468" s="18">
        <v>331540.13</v>
      </c>
      <c r="I468" s="18"/>
      <c r="J468" s="18">
        <v>151148.10999999999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7300703.8799999999</v>
      </c>
      <c r="G470" s="53">
        <f>SUM(G468:G469)</f>
        <v>194243.72</v>
      </c>
      <c r="H470" s="53">
        <f>SUM(H468:H469)</f>
        <v>331540.13</v>
      </c>
      <c r="I470" s="53">
        <f>SUM(I468:I469)</f>
        <v>0</v>
      </c>
      <c r="J470" s="53">
        <f>SUM(J468:J469)</f>
        <v>151148.10999999999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7519658.9699999997</v>
      </c>
      <c r="G472" s="18">
        <v>197634.23</v>
      </c>
      <c r="H472" s="18">
        <v>331540.13</v>
      </c>
      <c r="I472" s="18"/>
      <c r="J472" s="18">
        <v>101829.67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>
        <v>0.01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7519658.9699999997</v>
      </c>
      <c r="G474" s="53">
        <f>SUM(G472:G473)</f>
        <v>197634.23</v>
      </c>
      <c r="H474" s="53">
        <f>SUM(H472:H473)</f>
        <v>331540.13</v>
      </c>
      <c r="I474" s="53">
        <f>SUM(I472:I473)</f>
        <v>0</v>
      </c>
      <c r="J474" s="53">
        <f>SUM(J472:J473)</f>
        <v>101829.68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202372.46999999974</v>
      </c>
      <c r="G476" s="53">
        <f>(G465+G470)- G474</f>
        <v>8635.9400000000023</v>
      </c>
      <c r="H476" s="53">
        <f>(H465+H470)- H474</f>
        <v>0</v>
      </c>
      <c r="I476" s="53">
        <f>(I465+I470)- I474</f>
        <v>0</v>
      </c>
      <c r="J476" s="53">
        <f>(J465+J470)- J474</f>
        <v>972671.51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59004.06</v>
      </c>
      <c r="G507" s="144">
        <v>0</v>
      </c>
      <c r="H507" s="144">
        <v>5147.58</v>
      </c>
      <c r="I507" s="144">
        <f>F507-H507</f>
        <v>53856.479999999996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>
        <v>764750</v>
      </c>
      <c r="G511" s="24" t="s">
        <v>286</v>
      </c>
      <c r="H511" s="18">
        <v>764750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9362853</v>
      </c>
      <c r="G513" s="24" t="s">
        <v>286</v>
      </c>
      <c r="H513" s="18">
        <v>9326358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464829</v>
      </c>
      <c r="G514" s="24" t="s">
        <v>286</v>
      </c>
      <c r="H514" s="18">
        <v>414316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>
        <v>0</v>
      </c>
      <c r="G515" s="24" t="s">
        <v>286</v>
      </c>
      <c r="H515" s="18">
        <v>62538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10592432</v>
      </c>
      <c r="G517" s="42">
        <f>SUM(G511:G516)</f>
        <v>0</v>
      </c>
      <c r="H517" s="42">
        <f>SUM(H511:H516)</f>
        <v>10567962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400940.36</v>
      </c>
      <c r="G521" s="18">
        <v>230642.6</v>
      </c>
      <c r="H521" s="18">
        <v>53432.09</v>
      </c>
      <c r="I521" s="18">
        <v>4054.11</v>
      </c>
      <c r="J521" s="18">
        <v>398.27</v>
      </c>
      <c r="K521" s="18"/>
      <c r="L521" s="88">
        <f>SUM(F521:K521)</f>
        <v>689467.42999999993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198682.83</v>
      </c>
      <c r="G522" s="18">
        <v>102096.96000000001</v>
      </c>
      <c r="H522" s="18">
        <v>37807.9</v>
      </c>
      <c r="I522" s="18">
        <v>886.26</v>
      </c>
      <c r="J522" s="18">
        <v>188.56</v>
      </c>
      <c r="K522" s="18">
        <v>10.56</v>
      </c>
      <c r="L522" s="88">
        <f>SUM(F522:K522)</f>
        <v>339673.07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211883.76</v>
      </c>
      <c r="G523" s="18">
        <v>89168.63</v>
      </c>
      <c r="H523" s="18">
        <v>416574.54</v>
      </c>
      <c r="I523" s="18">
        <v>898.15</v>
      </c>
      <c r="J523" s="18">
        <v>233.52</v>
      </c>
      <c r="K523" s="18">
        <v>13.44</v>
      </c>
      <c r="L523" s="88">
        <f>SUM(F523:K523)</f>
        <v>718772.03999999992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811506.95</v>
      </c>
      <c r="G524" s="108">
        <f t="shared" ref="G524:L524" si="36">SUM(G521:G523)</f>
        <v>421908.19</v>
      </c>
      <c r="H524" s="108">
        <f t="shared" si="36"/>
        <v>507814.52999999997</v>
      </c>
      <c r="I524" s="108">
        <f t="shared" si="36"/>
        <v>5838.5199999999995</v>
      </c>
      <c r="J524" s="108">
        <f t="shared" si="36"/>
        <v>820.34999999999991</v>
      </c>
      <c r="K524" s="108">
        <f t="shared" si="36"/>
        <v>24</v>
      </c>
      <c r="L524" s="89">
        <f t="shared" si="36"/>
        <v>1747912.54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47472.92</v>
      </c>
      <c r="G526" s="18">
        <v>28739.38</v>
      </c>
      <c r="H526" s="18">
        <v>159417.62</v>
      </c>
      <c r="I526" s="18">
        <v>244.58</v>
      </c>
      <c r="J526" s="18">
        <v>2624.99</v>
      </c>
      <c r="K526" s="18">
        <v>288</v>
      </c>
      <c r="L526" s="88">
        <f>SUM(F526:K526)</f>
        <v>238787.48999999996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9121.01</v>
      </c>
      <c r="G527" s="18">
        <v>5391.16</v>
      </c>
      <c r="H527" s="18">
        <v>49551.55</v>
      </c>
      <c r="I527" s="18">
        <v>38</v>
      </c>
      <c r="J527" s="18"/>
      <c r="K527" s="18"/>
      <c r="L527" s="88">
        <f>SUM(F527:K527)</f>
        <v>64101.72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5200.38</v>
      </c>
      <c r="G528" s="18">
        <v>2261.0500000000002</v>
      </c>
      <c r="H528" s="18">
        <v>48437.73</v>
      </c>
      <c r="I528" s="18">
        <v>133</v>
      </c>
      <c r="J528" s="18"/>
      <c r="K528" s="18"/>
      <c r="L528" s="88">
        <f>SUM(F528:K528)</f>
        <v>56032.160000000003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61794.31</v>
      </c>
      <c r="G529" s="89">
        <f t="shared" ref="G529:L529" si="37">SUM(G526:G528)</f>
        <v>36391.590000000004</v>
      </c>
      <c r="H529" s="89">
        <f t="shared" si="37"/>
        <v>257406.9</v>
      </c>
      <c r="I529" s="89">
        <f t="shared" si="37"/>
        <v>415.58000000000004</v>
      </c>
      <c r="J529" s="89">
        <f t="shared" si="37"/>
        <v>2624.99</v>
      </c>
      <c r="K529" s="89">
        <f t="shared" si="37"/>
        <v>288</v>
      </c>
      <c r="L529" s="89">
        <f t="shared" si="37"/>
        <v>358921.37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58793.86</v>
      </c>
      <c r="I531" s="18"/>
      <c r="J531" s="18"/>
      <c r="K531" s="18"/>
      <c r="L531" s="88">
        <f>SUM(F531:K531)</f>
        <v>58793.86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41049.769999999997</v>
      </c>
      <c r="I532" s="18"/>
      <c r="J532" s="18"/>
      <c r="K532" s="18"/>
      <c r="L532" s="88">
        <f>SUM(F532:K532)</f>
        <v>41049.769999999997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41049.769999999997</v>
      </c>
      <c r="I533" s="18"/>
      <c r="J533" s="18"/>
      <c r="K533" s="18"/>
      <c r="L533" s="88">
        <f>SUM(F533:K533)</f>
        <v>41049.769999999997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140893.4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140893.4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3878.17</v>
      </c>
      <c r="G541" s="18">
        <v>670.02</v>
      </c>
      <c r="H541" s="18"/>
      <c r="I541" s="18">
        <v>846.37</v>
      </c>
      <c r="J541" s="18"/>
      <c r="K541" s="18"/>
      <c r="L541" s="88">
        <f>SUM(F541:K541)</f>
        <v>5394.56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7220.21</v>
      </c>
      <c r="G543" s="18">
        <v>1006.66</v>
      </c>
      <c r="H543" s="18">
        <v>25185</v>
      </c>
      <c r="I543" s="18">
        <v>1467.14</v>
      </c>
      <c r="J543" s="18"/>
      <c r="K543" s="18"/>
      <c r="L543" s="88">
        <f>SUM(F543:K543)</f>
        <v>34879.01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11098.380000000001</v>
      </c>
      <c r="G544" s="193">
        <f t="shared" ref="G544:L544" si="40">SUM(G541:G543)</f>
        <v>1676.6799999999998</v>
      </c>
      <c r="H544" s="193">
        <f t="shared" si="40"/>
        <v>25185</v>
      </c>
      <c r="I544" s="193">
        <f t="shared" si="40"/>
        <v>2313.5100000000002</v>
      </c>
      <c r="J544" s="193">
        <f t="shared" si="40"/>
        <v>0</v>
      </c>
      <c r="K544" s="193">
        <f t="shared" si="40"/>
        <v>0</v>
      </c>
      <c r="L544" s="193">
        <f t="shared" si="40"/>
        <v>40273.57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884399.64</v>
      </c>
      <c r="G545" s="89">
        <f t="shared" ref="G545:L545" si="41">G524+G529+G534+G539+G544</f>
        <v>459976.46</v>
      </c>
      <c r="H545" s="89">
        <f t="shared" si="41"/>
        <v>931299.83</v>
      </c>
      <c r="I545" s="89">
        <f t="shared" si="41"/>
        <v>8567.61</v>
      </c>
      <c r="J545" s="89">
        <f t="shared" si="41"/>
        <v>3445.3399999999997</v>
      </c>
      <c r="K545" s="89">
        <f t="shared" si="41"/>
        <v>312</v>
      </c>
      <c r="L545" s="89">
        <f t="shared" si="41"/>
        <v>2288000.88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689467.42999999993</v>
      </c>
      <c r="G549" s="87">
        <f>L526</f>
        <v>238787.48999999996</v>
      </c>
      <c r="H549" s="87">
        <f>L531</f>
        <v>58793.86</v>
      </c>
      <c r="I549" s="87">
        <f>L536</f>
        <v>0</v>
      </c>
      <c r="J549" s="87">
        <f>L541</f>
        <v>5394.56</v>
      </c>
      <c r="K549" s="87">
        <f>SUM(F549:J549)</f>
        <v>992443.34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339673.07</v>
      </c>
      <c r="G550" s="87">
        <f>L527</f>
        <v>64101.72</v>
      </c>
      <c r="H550" s="87">
        <f>L532</f>
        <v>41049.769999999997</v>
      </c>
      <c r="I550" s="87">
        <f>L537</f>
        <v>0</v>
      </c>
      <c r="J550" s="87">
        <f>L542</f>
        <v>0</v>
      </c>
      <c r="K550" s="87">
        <f>SUM(F550:J550)</f>
        <v>444824.56000000006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718772.03999999992</v>
      </c>
      <c r="G551" s="87">
        <f>L528</f>
        <v>56032.160000000003</v>
      </c>
      <c r="H551" s="87">
        <f>L533</f>
        <v>41049.769999999997</v>
      </c>
      <c r="I551" s="87">
        <f>L538</f>
        <v>0</v>
      </c>
      <c r="J551" s="87">
        <f>L543</f>
        <v>34879.01</v>
      </c>
      <c r="K551" s="87">
        <f>SUM(F551:J551)</f>
        <v>850732.98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1747912.54</v>
      </c>
      <c r="G552" s="89">
        <f t="shared" si="42"/>
        <v>358921.37</v>
      </c>
      <c r="H552" s="89">
        <f t="shared" si="42"/>
        <v>140893.4</v>
      </c>
      <c r="I552" s="89">
        <f t="shared" si="42"/>
        <v>0</v>
      </c>
      <c r="J552" s="89">
        <f t="shared" si="42"/>
        <v>40273.57</v>
      </c>
      <c r="K552" s="89">
        <f t="shared" si="42"/>
        <v>2288000.88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11220.64</v>
      </c>
      <c r="G564" s="18">
        <v>5097.24</v>
      </c>
      <c r="H564" s="18"/>
      <c r="I564" s="18"/>
      <c r="J564" s="18"/>
      <c r="K564" s="18"/>
      <c r="L564" s="88">
        <f>SUM(F564:K564)</f>
        <v>16317.88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11220.64</v>
      </c>
      <c r="G565" s="89">
        <f t="shared" si="44"/>
        <v>5097.24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16317.88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11220.64</v>
      </c>
      <c r="G571" s="89">
        <f t="shared" ref="G571:L571" si="46">G560+G565+G570</f>
        <v>5097.24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16317.88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>
        <v>300</v>
      </c>
      <c r="I578" s="87">
        <f t="shared" si="47"/>
        <v>300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44807.9</v>
      </c>
      <c r="G582" s="18">
        <v>37757.9</v>
      </c>
      <c r="H582" s="18">
        <v>42173.99</v>
      </c>
      <c r="I582" s="87">
        <f t="shared" si="47"/>
        <v>124739.79000000001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320325.55</v>
      </c>
      <c r="I583" s="87">
        <f t="shared" si="47"/>
        <v>320325.55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59099.69</v>
      </c>
      <c r="I584" s="87">
        <f t="shared" si="47"/>
        <v>59099.69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82794.080000000002</v>
      </c>
      <c r="I591" s="18">
        <v>49381.87</v>
      </c>
      <c r="J591" s="18">
        <v>70659.12</v>
      </c>
      <c r="K591" s="104">
        <f t="shared" ref="K591:K597" si="48">SUM(H591:J591)</f>
        <v>202835.07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5394.56</v>
      </c>
      <c r="I592" s="18">
        <v>0</v>
      </c>
      <c r="J592" s="18">
        <v>34879.01</v>
      </c>
      <c r="K592" s="104">
        <f t="shared" si="48"/>
        <v>40273.57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18729.47</v>
      </c>
      <c r="K593" s="104">
        <f t="shared" si="48"/>
        <v>18729.47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3440.09</v>
      </c>
      <c r="J594" s="18">
        <v>12474.04</v>
      </c>
      <c r="K594" s="104">
        <f t="shared" si="48"/>
        <v>15914.130000000001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3335.53</v>
      </c>
      <c r="I595" s="18">
        <v>6893.67</v>
      </c>
      <c r="J595" s="18">
        <v>9154.58</v>
      </c>
      <c r="K595" s="104">
        <f t="shared" si="48"/>
        <v>19383.78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5633.86</v>
      </c>
      <c r="I596" s="18"/>
      <c r="J596" s="18"/>
      <c r="K596" s="104">
        <f t="shared" si="48"/>
        <v>5633.86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97158.03</v>
      </c>
      <c r="I598" s="108">
        <f>SUM(I591:I597)</f>
        <v>59715.630000000005</v>
      </c>
      <c r="J598" s="108">
        <f>SUM(J591:J597)</f>
        <v>145896.22</v>
      </c>
      <c r="K598" s="108">
        <f>SUM(K591:K597)</f>
        <v>302769.88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43254.06</v>
      </c>
      <c r="I604" s="18">
        <v>33626.050000000003</v>
      </c>
      <c r="J604" s="18">
        <v>55956.66</v>
      </c>
      <c r="K604" s="104">
        <f>SUM(H604:J604)</f>
        <v>132836.77000000002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43254.06</v>
      </c>
      <c r="I605" s="108">
        <f>SUM(I602:I604)</f>
        <v>33626.050000000003</v>
      </c>
      <c r="J605" s="108">
        <f>SUM(J602:J604)</f>
        <v>55956.66</v>
      </c>
      <c r="K605" s="108">
        <f>SUM(K602:K604)</f>
        <v>132836.77000000002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2999.12</v>
      </c>
      <c r="G611" s="18">
        <v>434.09</v>
      </c>
      <c r="H611" s="18">
        <v>4307.04</v>
      </c>
      <c r="I611" s="18"/>
      <c r="J611" s="18"/>
      <c r="K611" s="18"/>
      <c r="L611" s="88">
        <f>SUM(F611:K611)</f>
        <v>7740.25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4552.8</v>
      </c>
      <c r="G612" s="18">
        <v>734.53</v>
      </c>
      <c r="H612" s="18"/>
      <c r="I612" s="18"/>
      <c r="J612" s="18"/>
      <c r="K612" s="18">
        <f>K598-302769.88</f>
        <v>0</v>
      </c>
      <c r="L612" s="88">
        <f>SUM(F612:K612)</f>
        <v>5287.33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4658.38</v>
      </c>
      <c r="G613" s="18">
        <v>696.38</v>
      </c>
      <c r="H613" s="18"/>
      <c r="I613" s="18"/>
      <c r="J613" s="18"/>
      <c r="K613" s="18"/>
      <c r="L613" s="88">
        <f>SUM(F613:K613)</f>
        <v>5354.76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12210.3</v>
      </c>
      <c r="G614" s="108">
        <f t="shared" si="49"/>
        <v>1865</v>
      </c>
      <c r="H614" s="108">
        <f t="shared" si="49"/>
        <v>4307.04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18382.34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323715.21999999997</v>
      </c>
      <c r="H617" s="109">
        <f>SUM(F52)</f>
        <v>323715.21999999997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20636.400000000001</v>
      </c>
      <c r="H618" s="109">
        <f>SUM(G52)</f>
        <v>20636.400000000001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97344.7</v>
      </c>
      <c r="H619" s="109">
        <f>SUM(H52)</f>
        <v>97344.700000000012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986386.18</v>
      </c>
      <c r="H621" s="109">
        <f>SUM(J52)</f>
        <v>986386.18000000017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202372.47</v>
      </c>
      <c r="H622" s="109">
        <f>F476</f>
        <v>202372.46999999974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8635.94</v>
      </c>
      <c r="H623" s="109">
        <f>G476</f>
        <v>8635.9400000000023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972671.51000000013</v>
      </c>
      <c r="H626" s="109">
        <f>J476</f>
        <v>972671.51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7300703.8799999999</v>
      </c>
      <c r="H627" s="104">
        <f>SUM(F468)</f>
        <v>7300703.8799999999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194243.72</v>
      </c>
      <c r="H628" s="104">
        <f>SUM(G468)</f>
        <v>194243.72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331540.13</v>
      </c>
      <c r="H629" s="104">
        <f>SUM(H468)</f>
        <v>331540.13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151148.10999999999</v>
      </c>
      <c r="H631" s="104">
        <f>SUM(J468)</f>
        <v>151148.10999999999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7519658.9700000016</v>
      </c>
      <c r="H632" s="104">
        <f>SUM(F472)</f>
        <v>7519658.9699999997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331540.13</v>
      </c>
      <c r="H633" s="104">
        <f>SUM(H472)</f>
        <v>331540.13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14172.23</v>
      </c>
      <c r="H634" s="104">
        <f>I369</f>
        <v>14172.23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197634.23000000004</v>
      </c>
      <c r="H635" s="104">
        <f>SUM(G472)</f>
        <v>197634.23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151148.10999999999</v>
      </c>
      <c r="H637" s="164">
        <f>SUM(J468)</f>
        <v>151148.10999999999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101829.67</v>
      </c>
      <c r="H638" s="164">
        <f>SUM(J472)</f>
        <v>101829.67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763400.3</v>
      </c>
      <c r="H639" s="104">
        <f>SUM(F461)</f>
        <v>763400.3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222985.88</v>
      </c>
      <c r="H640" s="104">
        <f>SUM(G461)</f>
        <v>222985.88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986386.18</v>
      </c>
      <c r="H642" s="104">
        <f>SUM(I461)</f>
        <v>986386.18000000017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12642.11</v>
      </c>
      <c r="H644" s="104">
        <f>H408</f>
        <v>12642.11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135661</v>
      </c>
      <c r="H645" s="104">
        <f>G408</f>
        <v>135661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151148.10999999999</v>
      </c>
      <c r="H646" s="104">
        <f>L408</f>
        <v>151148.10999999999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302769.88</v>
      </c>
      <c r="H647" s="104">
        <f>L208+L226+L244</f>
        <v>302769.88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132836.77000000002</v>
      </c>
      <c r="H648" s="104">
        <f>(J257+J338)-(J255+J336)</f>
        <v>132836.77000000002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97158.03</v>
      </c>
      <c r="H649" s="104">
        <f>H598</f>
        <v>97158.03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59715.630000000005</v>
      </c>
      <c r="H650" s="104">
        <f>I598</f>
        <v>59715.630000000005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145896.22000000003</v>
      </c>
      <c r="H651" s="104">
        <f>J598</f>
        <v>145896.22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135661</v>
      </c>
      <c r="H655" s="104">
        <f>K266+K347</f>
        <v>135661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2985794.4092331138</v>
      </c>
      <c r="G660" s="19">
        <f>(L229+L309+L359)</f>
        <v>1838615.5156015113</v>
      </c>
      <c r="H660" s="19">
        <f>(L247+L328+L360)</f>
        <v>3001638.3151653754</v>
      </c>
      <c r="I660" s="19">
        <f>SUM(F660:H660)</f>
        <v>7826048.2400000002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42561.80668510298</v>
      </c>
      <c r="G661" s="19">
        <f>(L359/IF(SUM(L358:L360)=0,1,SUM(L358:L360))*(SUM(G97:G110)))</f>
        <v>28088.113502656277</v>
      </c>
      <c r="H661" s="19">
        <f>(L360/IF(SUM(L358:L360)=0,1,SUM(L358:L360))*(SUM(G97:G110)))</f>
        <v>33531.859812240735</v>
      </c>
      <c r="I661" s="19">
        <f>SUM(F661:H661)</f>
        <v>104181.78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81244.86</v>
      </c>
      <c r="G662" s="19">
        <f>(L226+L306)-(J226+J306)</f>
        <v>49624.810000000005</v>
      </c>
      <c r="H662" s="19">
        <f>(L244+L325)-(J244+J325)</f>
        <v>133087.61000000004</v>
      </c>
      <c r="I662" s="19">
        <f>SUM(F662:H662)</f>
        <v>263957.28000000003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95802.209999999992</v>
      </c>
      <c r="G663" s="199">
        <f>SUM(G575:G587)+SUM(I602:I604)+L612</f>
        <v>76671.280000000013</v>
      </c>
      <c r="H663" s="199">
        <f>SUM(H575:H587)+SUM(J602:J604)+L613</f>
        <v>483210.65</v>
      </c>
      <c r="I663" s="19">
        <f>SUM(F663:H663)</f>
        <v>655684.14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2766185.5325480108</v>
      </c>
      <c r="G664" s="19">
        <f>G660-SUM(G661:G663)</f>
        <v>1684231.3120988552</v>
      </c>
      <c r="H664" s="19">
        <f>H660-SUM(H661:H663)</f>
        <v>2351808.1953531345</v>
      </c>
      <c r="I664" s="19">
        <f>I660-SUM(I661:I663)</f>
        <v>6802225.04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165.84</v>
      </c>
      <c r="G665" s="248">
        <v>102.64</v>
      </c>
      <c r="H665" s="248">
        <v>120.84</v>
      </c>
      <c r="I665" s="19">
        <f>SUM(F665:H665)</f>
        <v>389.32000000000005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16679.849999999999</v>
      </c>
      <c r="G667" s="19">
        <f>ROUND(G664/G665,2)</f>
        <v>16409.11</v>
      </c>
      <c r="H667" s="19">
        <f>ROUND(H664/H665,2)</f>
        <v>19462.169999999998</v>
      </c>
      <c r="I667" s="19">
        <f>ROUND(I664/I665,2)</f>
        <v>17472.07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-5.5</v>
      </c>
      <c r="I670" s="19">
        <f>SUM(F670:H670)</f>
        <v>-5.5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16679.849999999999</v>
      </c>
      <c r="G672" s="19">
        <f>ROUND((G664+G669)/(G665+G670),2)</f>
        <v>16409.11</v>
      </c>
      <c r="H672" s="19">
        <f>ROUND((H664+H669)/(H665+H670),2)</f>
        <v>20390.22</v>
      </c>
      <c r="I672" s="19">
        <f>ROUND((I664+I669)/(I665+I670),2)</f>
        <v>17722.439999999999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GRS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1696725.82</v>
      </c>
      <c r="C9" s="229">
        <f>'DOE25'!G197+'DOE25'!G215+'DOE25'!G233+'DOE25'!G276+'DOE25'!G295+'DOE25'!G314</f>
        <v>802981.93000000017</v>
      </c>
    </row>
    <row r="10" spans="1:3" x14ac:dyDescent="0.2">
      <c r="A10" t="s">
        <v>773</v>
      </c>
      <c r="B10" s="240">
        <v>1616811.1</v>
      </c>
      <c r="C10" s="240">
        <v>796530.92</v>
      </c>
    </row>
    <row r="11" spans="1:3" x14ac:dyDescent="0.2">
      <c r="A11" t="s">
        <v>774</v>
      </c>
      <c r="B11" s="240">
        <v>14103.36</v>
      </c>
      <c r="C11" s="240">
        <v>1173.82</v>
      </c>
    </row>
    <row r="12" spans="1:3" x14ac:dyDescent="0.2">
      <c r="A12" t="s">
        <v>775</v>
      </c>
      <c r="B12" s="240">
        <v>65811.360000000001</v>
      </c>
      <c r="C12" s="240">
        <v>5277.19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1696725.8200000003</v>
      </c>
      <c r="C13" s="231">
        <f>SUM(C10:C12)</f>
        <v>802981.92999999993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813037.53999999992</v>
      </c>
      <c r="C18" s="229">
        <f>'DOE25'!G198+'DOE25'!G216+'DOE25'!G234+'DOE25'!G277+'DOE25'!G296+'DOE25'!G315</f>
        <v>425837.41000000003</v>
      </c>
    </row>
    <row r="19" spans="1:3" x14ac:dyDescent="0.2">
      <c r="A19" t="s">
        <v>773</v>
      </c>
      <c r="B19" s="240">
        <v>322173.09999999998</v>
      </c>
      <c r="C19" s="240">
        <v>130252.62</v>
      </c>
    </row>
    <row r="20" spans="1:3" x14ac:dyDescent="0.2">
      <c r="A20" t="s">
        <v>774</v>
      </c>
      <c r="B20" s="240">
        <v>462507.78</v>
      </c>
      <c r="C20" s="240">
        <v>293233.53999999998</v>
      </c>
    </row>
    <row r="21" spans="1:3" x14ac:dyDescent="0.2">
      <c r="A21" t="s">
        <v>775</v>
      </c>
      <c r="B21" s="240">
        <v>28356.66</v>
      </c>
      <c r="C21" s="240">
        <v>2351.25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813037.54</v>
      </c>
      <c r="C22" s="231">
        <f>SUM(C19:C21)</f>
        <v>425837.41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119885.44</v>
      </c>
      <c r="C36" s="235">
        <f>'DOE25'!G200+'DOE25'!G218+'DOE25'!G236+'DOE25'!G279+'DOE25'!G298+'DOE25'!G317</f>
        <v>20191.360000000004</v>
      </c>
    </row>
    <row r="37" spans="1:3" x14ac:dyDescent="0.2">
      <c r="A37" t="s">
        <v>773</v>
      </c>
      <c r="B37" s="240">
        <v>113430.66</v>
      </c>
      <c r="C37" s="240">
        <v>19667.54</v>
      </c>
    </row>
    <row r="38" spans="1:3" x14ac:dyDescent="0.2">
      <c r="A38" t="s">
        <v>774</v>
      </c>
      <c r="B38" s="240">
        <v>6454.78</v>
      </c>
      <c r="C38" s="240">
        <v>523.82000000000005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119885.44</v>
      </c>
      <c r="C40" s="231">
        <f>SUM(C37:C39)</f>
        <v>20191.36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GRS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4505503.16</v>
      </c>
      <c r="D5" s="20">
        <f>SUM('DOE25'!L197:L200)+SUM('DOE25'!L215:L218)+SUM('DOE25'!L233:L236)-F5-G5</f>
        <v>4423987.3600000003</v>
      </c>
      <c r="E5" s="243"/>
      <c r="F5" s="255">
        <f>SUM('DOE25'!J197:J200)+SUM('DOE25'!J215:J218)+SUM('DOE25'!J233:J236)</f>
        <v>62116.579999999994</v>
      </c>
      <c r="G5" s="53">
        <f>SUM('DOE25'!K197:K200)+SUM('DOE25'!K215:K218)+SUM('DOE25'!K233:K236)</f>
        <v>19399.22</v>
      </c>
      <c r="H5" s="259"/>
    </row>
    <row r="6" spans="1:9" x14ac:dyDescent="0.2">
      <c r="A6" s="32">
        <v>2100</v>
      </c>
      <c r="B6" t="s">
        <v>795</v>
      </c>
      <c r="C6" s="245">
        <f t="shared" si="0"/>
        <v>837522.89</v>
      </c>
      <c r="D6" s="20">
        <f>'DOE25'!L202+'DOE25'!L220+'DOE25'!L238-F6-G6</f>
        <v>832268.16</v>
      </c>
      <c r="E6" s="243"/>
      <c r="F6" s="255">
        <f>'DOE25'!J202+'DOE25'!J220+'DOE25'!J238</f>
        <v>4364.7299999999996</v>
      </c>
      <c r="G6" s="53">
        <f>'DOE25'!K202+'DOE25'!K220+'DOE25'!K238</f>
        <v>890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215307.91999999998</v>
      </c>
      <c r="D7" s="20">
        <f>'DOE25'!L203+'DOE25'!L221+'DOE25'!L239-F7-G7</f>
        <v>204974.15</v>
      </c>
      <c r="E7" s="243"/>
      <c r="F7" s="255">
        <f>'DOE25'!J203+'DOE25'!J221+'DOE25'!J239</f>
        <v>10333.769999999999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374719.16</v>
      </c>
      <c r="D8" s="243"/>
      <c r="E8" s="20">
        <f>'DOE25'!L204+'DOE25'!L222+'DOE25'!L240-F8-G8-D9-D11</f>
        <v>362018.04</v>
      </c>
      <c r="F8" s="255">
        <f>'DOE25'!J204+'DOE25'!J222+'DOE25'!J240</f>
        <v>0</v>
      </c>
      <c r="G8" s="53">
        <f>'DOE25'!K204+'DOE25'!K222+'DOE25'!K240</f>
        <v>12701.119999999999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35867.949999999997</v>
      </c>
      <c r="D9" s="244">
        <v>35867.949999999997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7797.98</v>
      </c>
      <c r="D10" s="243"/>
      <c r="E10" s="244">
        <v>7797.98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107391.64</v>
      </c>
      <c r="D11" s="244">
        <v>107391.64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370622.77999999997</v>
      </c>
      <c r="D12" s="20">
        <f>'DOE25'!L205+'DOE25'!L223+'DOE25'!L241-F12-G12</f>
        <v>359905.25999999995</v>
      </c>
      <c r="E12" s="243"/>
      <c r="F12" s="255">
        <f>'DOE25'!J205+'DOE25'!J223+'DOE25'!J241</f>
        <v>1365.93</v>
      </c>
      <c r="G12" s="53">
        <f>'DOE25'!K205+'DOE25'!K223+'DOE25'!K241</f>
        <v>9351.59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590623.89</v>
      </c>
      <c r="D14" s="20">
        <f>'DOE25'!L207+'DOE25'!L225+'DOE25'!L243-F14-G14</f>
        <v>578267.71</v>
      </c>
      <c r="E14" s="243"/>
      <c r="F14" s="255">
        <f>'DOE25'!J207+'DOE25'!J225+'DOE25'!J243</f>
        <v>12106.179999999998</v>
      </c>
      <c r="G14" s="53">
        <f>'DOE25'!K207+'DOE25'!K225+'DOE25'!K243</f>
        <v>250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302769.88</v>
      </c>
      <c r="D15" s="20">
        <f>'DOE25'!L208+'DOE25'!L226+'DOE25'!L244-F15-G15</f>
        <v>263514.28000000003</v>
      </c>
      <c r="E15" s="243"/>
      <c r="F15" s="255">
        <f>'DOE25'!J208+'DOE25'!J226+'DOE25'!J244</f>
        <v>38812.6</v>
      </c>
      <c r="G15" s="53">
        <f>'DOE25'!K208+'DOE25'!K226+'DOE25'!K244</f>
        <v>443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183462.00000000003</v>
      </c>
      <c r="D29" s="20">
        <f>'DOE25'!L358+'DOE25'!L359+'DOE25'!L360-'DOE25'!I367-F29-G29</f>
        <v>183462.00000000003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288798.40999999997</v>
      </c>
      <c r="D31" s="20">
        <f>'DOE25'!L290+'DOE25'!L309+'DOE25'!L328+'DOE25'!L333+'DOE25'!L334+'DOE25'!L335-F31-G31</f>
        <v>263419.02999999997</v>
      </c>
      <c r="E31" s="243"/>
      <c r="F31" s="255">
        <f>'DOE25'!J290+'DOE25'!J309+'DOE25'!J328+'DOE25'!J333+'DOE25'!J334+'DOE25'!J335</f>
        <v>3736.98</v>
      </c>
      <c r="G31" s="53">
        <f>'DOE25'!K290+'DOE25'!K309+'DOE25'!K328+'DOE25'!K333+'DOE25'!K334+'DOE25'!K335</f>
        <v>21642.399999999998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7253057.540000001</v>
      </c>
      <c r="E33" s="246">
        <f>SUM(E5:E31)</f>
        <v>369816.01999999996</v>
      </c>
      <c r="F33" s="246">
        <f>SUM(F5:F31)</f>
        <v>132836.76999999999</v>
      </c>
      <c r="G33" s="246">
        <f>SUM(G5:G31)</f>
        <v>64677.329999999987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369816.01999999996</v>
      </c>
      <c r="E35" s="249"/>
    </row>
    <row r="36" spans="2:8" ht="12" thickTop="1" x14ac:dyDescent="0.2">
      <c r="B36" t="s">
        <v>809</v>
      </c>
      <c r="D36" s="20">
        <f>D33</f>
        <v>7253057.540000001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GRS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112847.05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1708.48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982482.18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8714.8700000000008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3404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134271.07</v>
      </c>
      <c r="D12" s="95">
        <f>'DOE25'!G13</f>
        <v>12653.45</v>
      </c>
      <c r="E12" s="95">
        <f>'DOE25'!H13</f>
        <v>97344.7</v>
      </c>
      <c r="F12" s="95">
        <f>'DOE25'!I13</f>
        <v>0</v>
      </c>
      <c r="G12" s="95">
        <f>'DOE25'!J13</f>
        <v>500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3635.75</v>
      </c>
      <c r="D13" s="95">
        <f>'DOE25'!G14</f>
        <v>7982.95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62538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323715.21999999997</v>
      </c>
      <c r="D18" s="41">
        <f>SUM(D8:D17)</f>
        <v>20636.400000000001</v>
      </c>
      <c r="E18" s="41">
        <f>SUM(E8:E17)</f>
        <v>97344.7</v>
      </c>
      <c r="F18" s="41">
        <f>SUM(F8:F17)</f>
        <v>0</v>
      </c>
      <c r="G18" s="41">
        <f>SUM(G8:G17)</f>
        <v>986386.18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12000.46</v>
      </c>
      <c r="E21" s="95">
        <f>'DOE25'!H22</f>
        <v>118.41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15036.41</v>
      </c>
      <c r="D22" s="95">
        <f>'DOE25'!G23</f>
        <v>0</v>
      </c>
      <c r="E22" s="95">
        <f>'DOE25'!H23</f>
        <v>6670.01</v>
      </c>
      <c r="F22" s="95">
        <f>'DOE25'!I23</f>
        <v>0</v>
      </c>
      <c r="G22" s="95">
        <f>'DOE25'!J23</f>
        <v>13714.67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63235.13</v>
      </c>
      <c r="D23" s="95">
        <f>'DOE25'!G24</f>
        <v>0</v>
      </c>
      <c r="E23" s="95">
        <f>'DOE25'!H24</f>
        <v>2439.12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43071.210000000006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88117.16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121342.75</v>
      </c>
      <c r="D31" s="41">
        <f>SUM(D21:D30)</f>
        <v>12000.46</v>
      </c>
      <c r="E31" s="41">
        <f>SUM(E21:E30)</f>
        <v>97344.700000000012</v>
      </c>
      <c r="F31" s="41">
        <f>SUM(F21:F30)</f>
        <v>0</v>
      </c>
      <c r="G31" s="41">
        <f>SUM(G21:G30)</f>
        <v>13714.67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27126.73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571.20000000000005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8635.94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944973.58000000007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202372.47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202372.47</v>
      </c>
      <c r="D50" s="41">
        <f>SUM(D34:D49)</f>
        <v>8635.94</v>
      </c>
      <c r="E50" s="41">
        <f>SUM(E34:E49)</f>
        <v>0</v>
      </c>
      <c r="F50" s="41">
        <f>SUM(F34:F49)</f>
        <v>0</v>
      </c>
      <c r="G50" s="41">
        <f>SUM(G34:G49)</f>
        <v>972671.51000000013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323715.21999999997</v>
      </c>
      <c r="D51" s="41">
        <f>D50+D31</f>
        <v>20636.400000000001</v>
      </c>
      <c r="E51" s="41">
        <f>E50+E31</f>
        <v>97344.700000000012</v>
      </c>
      <c r="F51" s="41">
        <f>F50+F31</f>
        <v>0</v>
      </c>
      <c r="G51" s="41">
        <f>G50+G31</f>
        <v>986386.18000000017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4280219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83821.67</v>
      </c>
      <c r="D57" s="24" t="s">
        <v>286</v>
      </c>
      <c r="E57" s="95">
        <f>'DOE25'!H79</f>
        <v>6845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7632.69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8142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12642.11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101391.03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59866.6</v>
      </c>
      <c r="D61" s="95">
        <f>SUM('DOE25'!G98:G110)</f>
        <v>2790.75</v>
      </c>
      <c r="E61" s="95">
        <f>SUM('DOE25'!H98:H110)</f>
        <v>75473.179999999993</v>
      </c>
      <c r="F61" s="95">
        <f>SUM('DOE25'!I98:I110)</f>
        <v>0</v>
      </c>
      <c r="G61" s="95">
        <f>SUM('DOE25'!J98:J110)</f>
        <v>2845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159462.96</v>
      </c>
      <c r="D62" s="130">
        <f>SUM(D57:D61)</f>
        <v>104181.78</v>
      </c>
      <c r="E62" s="130">
        <f>SUM(E57:E61)</f>
        <v>82318.179999999993</v>
      </c>
      <c r="F62" s="130">
        <f>SUM(F57:F61)</f>
        <v>0</v>
      </c>
      <c r="G62" s="130">
        <f>SUM(G57:G61)</f>
        <v>15487.11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4439681.96</v>
      </c>
      <c r="D63" s="22">
        <f>D56+D62</f>
        <v>104181.78</v>
      </c>
      <c r="E63" s="22">
        <f>E56+E62</f>
        <v>82318.179999999993</v>
      </c>
      <c r="F63" s="22">
        <f>F56+F62</f>
        <v>0</v>
      </c>
      <c r="G63" s="22">
        <f>G56+G62</f>
        <v>15487.11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1981567.37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718835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5574.16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2705976.5300000003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80107.38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4397.3999999999996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2648.11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84504.78</v>
      </c>
      <c r="D78" s="130">
        <f>SUM(D72:D77)</f>
        <v>2648.11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2790481.31</v>
      </c>
      <c r="D81" s="130">
        <f>SUM(D79:D80)+D78+D70</f>
        <v>2648.11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15188.98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51420.42</v>
      </c>
      <c r="D88" s="95">
        <f>SUM('DOE25'!G153:G161)</f>
        <v>87413.83</v>
      </c>
      <c r="E88" s="95">
        <f>SUM('DOE25'!H153:H161)</f>
        <v>234032.97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15975.52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67395.94</v>
      </c>
      <c r="D91" s="131">
        <f>SUM(D85:D90)</f>
        <v>87413.83</v>
      </c>
      <c r="E91" s="131">
        <f>SUM(E85:E90)</f>
        <v>249221.95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135661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3144.67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3144.67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135661</v>
      </c>
    </row>
    <row r="104" spans="1:7" ht="12.75" thickTop="1" thickBot="1" x14ac:dyDescent="0.25">
      <c r="A104" s="33" t="s">
        <v>759</v>
      </c>
      <c r="C104" s="86">
        <f>C63+C81+C91+C103</f>
        <v>7300703.8799999999</v>
      </c>
      <c r="D104" s="86">
        <f>D63+D81+D91+D103</f>
        <v>194243.72</v>
      </c>
      <c r="E104" s="86">
        <f>E63+E81+E91+E103</f>
        <v>331540.13</v>
      </c>
      <c r="F104" s="86">
        <f>F63+F81+F91+F103</f>
        <v>0</v>
      </c>
      <c r="G104" s="86">
        <f>G63+G81+G103</f>
        <v>151148.10999999999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2614593.62</v>
      </c>
      <c r="D109" s="24" t="s">
        <v>286</v>
      </c>
      <c r="E109" s="95">
        <f>('DOE25'!L276)+('DOE25'!L295)+('DOE25'!L314)</f>
        <v>89589.24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1653014.54</v>
      </c>
      <c r="D110" s="24" t="s">
        <v>286</v>
      </c>
      <c r="E110" s="95">
        <f>('DOE25'!L277)+('DOE25'!L296)+('DOE25'!L315)</f>
        <v>95350.76999999999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59099.69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178795.31</v>
      </c>
      <c r="D112" s="24" t="s">
        <v>286</v>
      </c>
      <c r="E112" s="95">
        <f>+('DOE25'!L279)+('DOE25'!L298)+('DOE25'!L317)</f>
        <v>54939.85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713.67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4505503.16</v>
      </c>
      <c r="D115" s="86">
        <f>SUM(D109:D114)</f>
        <v>0</v>
      </c>
      <c r="E115" s="86">
        <f>SUM(E109:E114)</f>
        <v>240593.53000000003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837522.89</v>
      </c>
      <c r="D118" s="24" t="s">
        <v>286</v>
      </c>
      <c r="E118" s="95">
        <f>+('DOE25'!L281)+('DOE25'!L300)+('DOE25'!L319)</f>
        <v>8604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215307.91999999998</v>
      </c>
      <c r="D119" s="24" t="s">
        <v>286</v>
      </c>
      <c r="E119" s="95">
        <f>+('DOE25'!L282)+('DOE25'!L301)+('DOE25'!L320)</f>
        <v>35841.85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517978.75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370622.77999999997</v>
      </c>
      <c r="D121" s="24" t="s">
        <v>286</v>
      </c>
      <c r="E121" s="95">
        <f>+('DOE25'!L284)+('DOE25'!L303)+('DOE25'!L322)</f>
        <v>1447.7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1811.33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590623.89</v>
      </c>
      <c r="D123" s="24" t="s">
        <v>286</v>
      </c>
      <c r="E123" s="95">
        <f>+('DOE25'!L286)+('DOE25'!L305)+('DOE25'!L324)</f>
        <v>500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302769.88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197634.23000000004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2834826.11</v>
      </c>
      <c r="D128" s="86">
        <f>SUM(D118:D127)</f>
        <v>197634.23000000004</v>
      </c>
      <c r="E128" s="86">
        <f>SUM(E118:E127)</f>
        <v>48204.88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101829.67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140124.5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11023.61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-15487.109999999986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43668.7</v>
      </c>
      <c r="D143" s="24" t="s">
        <v>286</v>
      </c>
      <c r="E143" s="129">
        <f>'DOE25'!L350</f>
        <v>42741.72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179329.7</v>
      </c>
      <c r="D144" s="141">
        <f>SUM(D130:D143)</f>
        <v>0</v>
      </c>
      <c r="E144" s="141">
        <f>SUM(E130:E143)</f>
        <v>42741.72</v>
      </c>
      <c r="F144" s="141">
        <f>SUM(F130:F143)</f>
        <v>0</v>
      </c>
      <c r="G144" s="141">
        <f>SUM(G130:G143)</f>
        <v>101829.67</v>
      </c>
    </row>
    <row r="145" spans="1:9" ht="12.75" thickTop="1" thickBot="1" x14ac:dyDescent="0.25">
      <c r="A145" s="33" t="s">
        <v>244</v>
      </c>
      <c r="C145" s="86">
        <f>(C115+C128+C144)</f>
        <v>7519658.9699999997</v>
      </c>
      <c r="D145" s="86">
        <f>(D115+D128+D144)</f>
        <v>197634.23000000004</v>
      </c>
      <c r="E145" s="86">
        <f>(E115+E128+E144)</f>
        <v>331540.13</v>
      </c>
      <c r="F145" s="86">
        <f>(F115+F128+F144)</f>
        <v>0</v>
      </c>
      <c r="G145" s="86">
        <f>(G115+G128+G144)</f>
        <v>101829.67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GRS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16680</v>
      </c>
    </row>
    <row r="5" spans="1:4" x14ac:dyDescent="0.2">
      <c r="B5" t="s">
        <v>698</v>
      </c>
      <c r="C5" s="179">
        <f>IF('DOE25'!G665+'DOE25'!G670=0,0,ROUND('DOE25'!G672,0))</f>
        <v>16409</v>
      </c>
    </row>
    <row r="6" spans="1:4" x14ac:dyDescent="0.2">
      <c r="B6" t="s">
        <v>62</v>
      </c>
      <c r="C6" s="179">
        <f>IF('DOE25'!H665+'DOE25'!H670=0,0,ROUND('DOE25'!H672,0))</f>
        <v>20390</v>
      </c>
    </row>
    <row r="7" spans="1:4" x14ac:dyDescent="0.2">
      <c r="B7" t="s">
        <v>699</v>
      </c>
      <c r="C7" s="179">
        <f>IF('DOE25'!I665+'DOE25'!I670=0,0,ROUND('DOE25'!I672,0))</f>
        <v>17722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2704183</v>
      </c>
      <c r="D10" s="182">
        <f>ROUND((C10/$C$28)*100,1)</f>
        <v>34.6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1748365</v>
      </c>
      <c r="D11" s="182">
        <f>ROUND((C11/$C$28)*100,1)</f>
        <v>22.4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59100</v>
      </c>
      <c r="D12" s="182">
        <f>ROUND((C12/$C$28)*100,1)</f>
        <v>0.8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233735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846127</v>
      </c>
      <c r="D15" s="182">
        <f t="shared" ref="D15:D27" si="0">ROUND((C15/$C$28)*100,1)</f>
        <v>10.8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251150</v>
      </c>
      <c r="D16" s="182">
        <f t="shared" si="0"/>
        <v>3.2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517979</v>
      </c>
      <c r="D17" s="182">
        <f t="shared" si="0"/>
        <v>6.6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372070</v>
      </c>
      <c r="D18" s="182">
        <f t="shared" si="0"/>
        <v>4.8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1811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591124</v>
      </c>
      <c r="D20" s="182">
        <f t="shared" si="0"/>
        <v>7.6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302770</v>
      </c>
      <c r="D21" s="182">
        <f t="shared" si="0"/>
        <v>3.9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714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86410.42</v>
      </c>
      <c r="D26" s="182">
        <f t="shared" si="0"/>
        <v>1.1000000000000001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93452.22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7808990.6399999997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7808990.6399999997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4280219</v>
      </c>
      <c r="D35" s="182">
        <f t="shared" ref="D35:D40" si="1">ROUND((C35/$C$41)*100,1)</f>
        <v>55.3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257268.25</v>
      </c>
      <c r="D36" s="182">
        <f t="shared" si="1"/>
        <v>3.3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2700402</v>
      </c>
      <c r="D37" s="182">
        <f t="shared" si="1"/>
        <v>34.9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92727</v>
      </c>
      <c r="D38" s="182">
        <f t="shared" si="1"/>
        <v>1.2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404032</v>
      </c>
      <c r="D39" s="182">
        <f t="shared" si="1"/>
        <v>5.2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7734648.25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GRS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2018-10-10T17:06:54Z</cp:lastPrinted>
  <dcterms:created xsi:type="dcterms:W3CDTF">1997-12-04T19:04:30Z</dcterms:created>
  <dcterms:modified xsi:type="dcterms:W3CDTF">2018-12-03T19:00:04Z</dcterms:modified>
</cp:coreProperties>
</file>