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F240" i="1" l="1"/>
  <c r="G240" i="1"/>
  <c r="G204" i="1"/>
  <c r="F204" i="1"/>
  <c r="F465" i="1"/>
  <c r="J468" i="1"/>
  <c r="H392" i="1"/>
  <c r="G440" i="1"/>
  <c r="K240" i="1"/>
  <c r="I240" i="1"/>
  <c r="H240" i="1"/>
  <c r="H238" i="1"/>
  <c r="H234" i="1"/>
  <c r="K204" i="1"/>
  <c r="I204" i="1"/>
  <c r="H204" i="1"/>
  <c r="H203" i="1"/>
  <c r="I198" i="1"/>
  <c r="H198" i="1"/>
  <c r="F276" i="1"/>
  <c r="H159" i="1"/>
  <c r="H277" i="1"/>
  <c r="H279" i="1"/>
  <c r="I276" i="1"/>
  <c r="J472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C122" i="2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6" i="10"/>
  <c r="L221" i="1"/>
  <c r="L239" i="1"/>
  <c r="F12" i="13"/>
  <c r="G12" i="13"/>
  <c r="L205" i="1"/>
  <c r="L223" i="1"/>
  <c r="L241" i="1"/>
  <c r="F14" i="13"/>
  <c r="G14" i="13"/>
  <c r="L207" i="1"/>
  <c r="C20" i="10"/>
  <c r="L225" i="1"/>
  <c r="L243" i="1"/>
  <c r="F15" i="13"/>
  <c r="G15" i="13"/>
  <c r="L208" i="1"/>
  <c r="H647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C10" i="10"/>
  <c r="L277" i="1"/>
  <c r="L278" i="1"/>
  <c r="C12" i="10"/>
  <c r="L279" i="1"/>
  <c r="C13" i="10"/>
  <c r="L281" i="1"/>
  <c r="C15" i="10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/>
  <c r="B4" i="12"/>
  <c r="B36" i="12"/>
  <c r="C36" i="12"/>
  <c r="B40" i="12"/>
  <c r="C40" i="12"/>
  <c r="B27" i="12"/>
  <c r="A31" i="12"/>
  <c r="C27" i="12"/>
  <c r="B31" i="12"/>
  <c r="C31" i="12"/>
  <c r="B9" i="12"/>
  <c r="A13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3" i="1"/>
  <c r="C138" i="2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2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79" i="1"/>
  <c r="F94" i="1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/>
  <c r="G147" i="1"/>
  <c r="G162" i="1"/>
  <c r="H147" i="1"/>
  <c r="H162" i="1"/>
  <c r="H169" i="1"/>
  <c r="I147" i="1"/>
  <c r="I162" i="1"/>
  <c r="C18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K270" i="1"/>
  <c r="L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C18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E3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/>
  <c r="C63" i="2"/>
  <c r="D61" i="2"/>
  <c r="E61" i="2"/>
  <c r="F61" i="2"/>
  <c r="C66" i="2"/>
  <c r="C70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C78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1" i="2"/>
  <c r="E111" i="2"/>
  <c r="C112" i="2"/>
  <c r="C113" i="2"/>
  <c r="E113" i="2"/>
  <c r="C114" i="2"/>
  <c r="E114" i="2"/>
  <c r="D115" i="2"/>
  <c r="F115" i="2"/>
  <c r="G115" i="2"/>
  <c r="C118" i="2"/>
  <c r="E118" i="2"/>
  <c r="E119" i="2"/>
  <c r="E120" i="2"/>
  <c r="C121" i="2"/>
  <c r="E121" i="2"/>
  <c r="E122" i="2"/>
  <c r="C123" i="2"/>
  <c r="E123" i="2"/>
  <c r="C124" i="2"/>
  <c r="E124" i="2"/>
  <c r="C125" i="2"/>
  <c r="E125" i="2"/>
  <c r="D127" i="2"/>
  <c r="D128" i="2"/>
  <c r="F128" i="2"/>
  <c r="G128" i="2"/>
  <c r="C130" i="2"/>
  <c r="E130" i="2"/>
  <c r="F130" i="2"/>
  <c r="F144" i="2" s="1"/>
  <c r="F145" i="2" s="1"/>
  <c r="D134" i="2"/>
  <c r="D144" i="2"/>
  <c r="D145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617" i="1"/>
  <c r="G19" i="1"/>
  <c r="H19" i="1"/>
  <c r="G619" i="1"/>
  <c r="I19" i="1"/>
  <c r="F32" i="1"/>
  <c r="F52" i="1"/>
  <c r="H617" i="1"/>
  <c r="G32" i="1"/>
  <c r="H32" i="1"/>
  <c r="I32" i="1"/>
  <c r="G52" i="1"/>
  <c r="H618" i="1"/>
  <c r="H51" i="1"/>
  <c r="H52" i="1"/>
  <c r="H619" i="1"/>
  <c r="I51" i="1"/>
  <c r="I52" i="1"/>
  <c r="H620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/>
  <c r="F352" i="1"/>
  <c r="G290" i="1"/>
  <c r="H290" i="1"/>
  <c r="H338" i="1"/>
  <c r="H352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/>
  <c r="K337" i="1"/>
  <c r="K338" i="1"/>
  <c r="K352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/>
  <c r="H446" i="1"/>
  <c r="I446" i="1"/>
  <c r="G642" i="1"/>
  <c r="F452" i="1"/>
  <c r="G452" i="1"/>
  <c r="H452" i="1"/>
  <c r="I452" i="1"/>
  <c r="F460" i="1"/>
  <c r="G460" i="1"/>
  <c r="H460" i="1"/>
  <c r="I460" i="1"/>
  <c r="I461" i="1"/>
  <c r="H642" i="1"/>
  <c r="F461" i="1"/>
  <c r="G461" i="1"/>
  <c r="H461" i="1"/>
  <c r="G470" i="1"/>
  <c r="G476" i="1"/>
  <c r="H623" i="1"/>
  <c r="J623" i="1"/>
  <c r="I470" i="1"/>
  <c r="J470" i="1"/>
  <c r="G474" i="1"/>
  <c r="I474" i="1"/>
  <c r="J474" i="1"/>
  <c r="J476" i="1"/>
  <c r="H626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H545" i="1"/>
  <c r="I524" i="1"/>
  <c r="I545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/>
  <c r="G647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K605" i="1"/>
  <c r="G648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4" i="1"/>
  <c r="G625" i="1"/>
  <c r="H628" i="1"/>
  <c r="H630" i="1"/>
  <c r="H631" i="1"/>
  <c r="G634" i="1"/>
  <c r="H634" i="1"/>
  <c r="H635" i="1"/>
  <c r="H636" i="1"/>
  <c r="H637" i="1"/>
  <c r="H638" i="1"/>
  <c r="G639" i="1"/>
  <c r="H639" i="1"/>
  <c r="H640" i="1"/>
  <c r="G641" i="1"/>
  <c r="H641" i="1"/>
  <c r="G643" i="1"/>
  <c r="H643" i="1"/>
  <c r="G644" i="1"/>
  <c r="H644" i="1"/>
  <c r="G645" i="1"/>
  <c r="G650" i="1"/>
  <c r="G651" i="1"/>
  <c r="J651" i="1"/>
  <c r="G652" i="1"/>
  <c r="H652" i="1"/>
  <c r="G653" i="1"/>
  <c r="H653" i="1"/>
  <c r="G654" i="1"/>
  <c r="H654" i="1"/>
  <c r="H655" i="1"/>
  <c r="J655" i="1"/>
  <c r="F192" i="1"/>
  <c r="L256" i="1"/>
  <c r="G164" i="2"/>
  <c r="C26" i="10"/>
  <c r="L328" i="1"/>
  <c r="L351" i="1"/>
  <c r="A40" i="12"/>
  <c r="D12" i="13"/>
  <c r="C12" i="13"/>
  <c r="D62" i="2"/>
  <c r="D63" i="2"/>
  <c r="D18" i="13"/>
  <c r="C18" i="13"/>
  <c r="D15" i="13"/>
  <c r="C15" i="13"/>
  <c r="D18" i="2"/>
  <c r="D17" i="13"/>
  <c r="C17" i="13"/>
  <c r="D6" i="13"/>
  <c r="C6" i="13"/>
  <c r="F78" i="2"/>
  <c r="F81" i="2"/>
  <c r="D31" i="2"/>
  <c r="D50" i="2"/>
  <c r="G157" i="2"/>
  <c r="F18" i="2"/>
  <c r="G161" i="2"/>
  <c r="G156" i="2"/>
  <c r="E103" i="2"/>
  <c r="D91" i="2"/>
  <c r="E62" i="2"/>
  <c r="E63" i="2"/>
  <c r="D29" i="13"/>
  <c r="C29" i="13"/>
  <c r="D19" i="13"/>
  <c r="C19" i="13"/>
  <c r="D14" i="13"/>
  <c r="C14" i="13"/>
  <c r="E78" i="2"/>
  <c r="E81" i="2"/>
  <c r="L427" i="1"/>
  <c r="H112" i="1"/>
  <c r="F112" i="1"/>
  <c r="J641" i="1"/>
  <c r="J639" i="1"/>
  <c r="J571" i="1"/>
  <c r="K571" i="1"/>
  <c r="L433" i="1"/>
  <c r="L419" i="1"/>
  <c r="D81" i="2"/>
  <c r="I169" i="1"/>
  <c r="G552" i="1"/>
  <c r="J644" i="1"/>
  <c r="J643" i="1"/>
  <c r="I476" i="1"/>
  <c r="H625" i="1"/>
  <c r="J625" i="1"/>
  <c r="G338" i="1"/>
  <c r="G352" i="1"/>
  <c r="J140" i="1"/>
  <c r="F571" i="1"/>
  <c r="I552" i="1"/>
  <c r="K549" i="1"/>
  <c r="K550" i="1"/>
  <c r="G22" i="2"/>
  <c r="K545" i="1"/>
  <c r="J552" i="1"/>
  <c r="C29" i="10"/>
  <c r="I661" i="1"/>
  <c r="H140" i="1"/>
  <c r="L401" i="1"/>
  <c r="C139" i="2"/>
  <c r="F22" i="13"/>
  <c r="H25" i="13"/>
  <c r="C25" i="13"/>
  <c r="J634" i="1"/>
  <c r="H571" i="1"/>
  <c r="L560" i="1"/>
  <c r="J545" i="1"/>
  <c r="G192" i="1"/>
  <c r="H192" i="1"/>
  <c r="E128" i="2"/>
  <c r="F552" i="1"/>
  <c r="C35" i="10"/>
  <c r="L309" i="1"/>
  <c r="D5" i="13"/>
  <c r="C5" i="13"/>
  <c r="E16" i="13"/>
  <c r="L570" i="1"/>
  <c r="I571" i="1"/>
  <c r="J636" i="1"/>
  <c r="G36" i="2"/>
  <c r="L565" i="1"/>
  <c r="G545" i="1"/>
  <c r="K551" i="1"/>
  <c r="C22" i="13"/>
  <c r="C16" i="13"/>
  <c r="H33" i="13"/>
  <c r="H552" i="1"/>
  <c r="K552" i="1"/>
  <c r="L534" i="1"/>
  <c r="L545" i="1"/>
  <c r="L247" i="1"/>
  <c r="F257" i="1"/>
  <c r="F271" i="1"/>
  <c r="I662" i="1"/>
  <c r="J645" i="1"/>
  <c r="J640" i="1"/>
  <c r="J617" i="1"/>
  <c r="K257" i="1"/>
  <c r="K271" i="1"/>
  <c r="J257" i="1"/>
  <c r="J271" i="1"/>
  <c r="G257" i="1"/>
  <c r="G271" i="1"/>
  <c r="C17" i="10"/>
  <c r="I257" i="1"/>
  <c r="I271" i="1"/>
  <c r="C110" i="2"/>
  <c r="C115" i="2"/>
  <c r="G649" i="1"/>
  <c r="J649" i="1"/>
  <c r="J647" i="1"/>
  <c r="C120" i="2"/>
  <c r="E8" i="13"/>
  <c r="C8" i="13"/>
  <c r="C119" i="2"/>
  <c r="D7" i="13"/>
  <c r="C7" i="13"/>
  <c r="E13" i="13"/>
  <c r="C13" i="13"/>
  <c r="L211" i="1"/>
  <c r="L257" i="1"/>
  <c r="H660" i="1"/>
  <c r="H664" i="1"/>
  <c r="H672" i="1" s="1"/>
  <c r="C6" i="10"/>
  <c r="H257" i="1"/>
  <c r="H271" i="1"/>
  <c r="E109" i="2"/>
  <c r="E112" i="2"/>
  <c r="L290" i="1"/>
  <c r="E110" i="2"/>
  <c r="E115" i="2"/>
  <c r="E145" i="2"/>
  <c r="C11" i="10"/>
  <c r="C81" i="2"/>
  <c r="C104" i="2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F31" i="2"/>
  <c r="C31" i="2"/>
  <c r="E18" i="2"/>
  <c r="E144" i="2"/>
  <c r="F50" i="2"/>
  <c r="F51" i="2"/>
  <c r="C24" i="10"/>
  <c r="G660" i="1"/>
  <c r="G664" i="1"/>
  <c r="G667" i="1" s="1"/>
  <c r="G31" i="13"/>
  <c r="G33" i="13"/>
  <c r="I338" i="1"/>
  <c r="I352" i="1"/>
  <c r="J650" i="1"/>
  <c r="L407" i="1"/>
  <c r="C140" i="2"/>
  <c r="C141" i="2"/>
  <c r="C144" i="2"/>
  <c r="L571" i="1"/>
  <c r="I192" i="1"/>
  <c r="E91" i="2"/>
  <c r="E104" i="2"/>
  <c r="L408" i="1"/>
  <c r="G637" i="1"/>
  <c r="J637" i="1"/>
  <c r="D51" i="2"/>
  <c r="J654" i="1"/>
  <c r="J653" i="1"/>
  <c r="G21" i="2"/>
  <c r="G31" i="2"/>
  <c r="J32" i="1"/>
  <c r="L434" i="1"/>
  <c r="G638" i="1"/>
  <c r="J638" i="1"/>
  <c r="J434" i="1"/>
  <c r="F434" i="1"/>
  <c r="K434" i="1"/>
  <c r="G134" i="2"/>
  <c r="G144" i="2"/>
  <c r="G145" i="2"/>
  <c r="F31" i="13"/>
  <c r="J193" i="1"/>
  <c r="G646" i="1"/>
  <c r="F104" i="2"/>
  <c r="H193" i="1"/>
  <c r="G169" i="1"/>
  <c r="C39" i="10"/>
  <c r="G140" i="1"/>
  <c r="F140" i="1"/>
  <c r="F193" i="1"/>
  <c r="C36" i="10"/>
  <c r="G63" i="2"/>
  <c r="J618" i="1"/>
  <c r="C5" i="10"/>
  <c r="G42" i="2"/>
  <c r="J51" i="1"/>
  <c r="G16" i="2"/>
  <c r="J19" i="1"/>
  <c r="G621" i="1"/>
  <c r="F33" i="13"/>
  <c r="G18" i="2"/>
  <c r="F545" i="1"/>
  <c r="H434" i="1"/>
  <c r="J620" i="1"/>
  <c r="J619" i="1"/>
  <c r="D103" i="2"/>
  <c r="D104" i="2"/>
  <c r="I140" i="1"/>
  <c r="I193" i="1"/>
  <c r="G630" i="1"/>
  <c r="J630" i="1"/>
  <c r="A22" i="12"/>
  <c r="G50" i="2"/>
  <c r="G51" i="2"/>
  <c r="H648" i="1"/>
  <c r="J648" i="1"/>
  <c r="J652" i="1"/>
  <c r="J642" i="1"/>
  <c r="G571" i="1"/>
  <c r="I434" i="1"/>
  <c r="G434" i="1"/>
  <c r="I663" i="1"/>
  <c r="I664" i="1" s="1"/>
  <c r="C27" i="10"/>
  <c r="G635" i="1"/>
  <c r="J635" i="1"/>
  <c r="G104" i="2"/>
  <c r="H646" i="1"/>
  <c r="C128" i="2"/>
  <c r="C145" i="2"/>
  <c r="E33" i="13"/>
  <c r="D35" i="13"/>
  <c r="F660" i="1"/>
  <c r="F664" i="1"/>
  <c r="F667" i="1" s="1"/>
  <c r="F672" i="1"/>
  <c r="C4" i="10"/>
  <c r="G627" i="1"/>
  <c r="F468" i="1"/>
  <c r="G629" i="1"/>
  <c r="H468" i="1"/>
  <c r="L271" i="1"/>
  <c r="C28" i="10"/>
  <c r="D21" i="10"/>
  <c r="D31" i="13"/>
  <c r="C31" i="13"/>
  <c r="L338" i="1"/>
  <c r="L352" i="1"/>
  <c r="C51" i="2"/>
  <c r="G631" i="1"/>
  <c r="J631" i="1"/>
  <c r="J646" i="1"/>
  <c r="G193" i="1"/>
  <c r="G628" i="1"/>
  <c r="J628" i="1"/>
  <c r="G626" i="1"/>
  <c r="J626" i="1"/>
  <c r="J52" i="1"/>
  <c r="H621" i="1"/>
  <c r="J621" i="1"/>
  <c r="C38" i="10"/>
  <c r="G632" i="1"/>
  <c r="F472" i="1"/>
  <c r="H632" i="1"/>
  <c r="I660" i="1"/>
  <c r="C7" i="10"/>
  <c r="D16" i="10"/>
  <c r="F470" i="1"/>
  <c r="H627" i="1"/>
  <c r="J627" i="1"/>
  <c r="H629" i="1"/>
  <c r="H470" i="1"/>
  <c r="J629" i="1"/>
  <c r="D10" i="10"/>
  <c r="D26" i="10"/>
  <c r="C30" i="10"/>
  <c r="D20" i="10"/>
  <c r="D15" i="10"/>
  <c r="D25" i="10"/>
  <c r="D19" i="10"/>
  <c r="F474" i="1"/>
  <c r="F476" i="1"/>
  <c r="H622" i="1"/>
  <c r="J622" i="1"/>
  <c r="D13" i="10"/>
  <c r="D11" i="10"/>
  <c r="D22" i="10"/>
  <c r="D27" i="10"/>
  <c r="D18" i="10"/>
  <c r="D17" i="10"/>
  <c r="D12" i="10"/>
  <c r="D24" i="10"/>
  <c r="D23" i="10"/>
  <c r="D33" i="13"/>
  <c r="D36" i="13"/>
  <c r="G633" i="1"/>
  <c r="H472" i="1"/>
  <c r="C41" i="10"/>
  <c r="D38" i="10"/>
  <c r="J632" i="1"/>
  <c r="D28" i="10"/>
  <c r="H633" i="1"/>
  <c r="H474" i="1"/>
  <c r="H476" i="1"/>
  <c r="H624" i="1"/>
  <c r="J633" i="1"/>
  <c r="D37" i="10"/>
  <c r="D36" i="10"/>
  <c r="D35" i="10"/>
  <c r="D40" i="10"/>
  <c r="D39" i="10"/>
  <c r="J624" i="1"/>
  <c r="H656" i="1"/>
  <c r="D41" i="10"/>
  <c r="I672" i="1" l="1"/>
  <c r="I667" i="1"/>
  <c r="G672" i="1"/>
  <c r="H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<sst xmlns="http://schemas.openxmlformats.org/spreadsheetml/2006/main" count="3957" uniqueCount="913">
  <si>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</si>
  <si>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</si>
  <si>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</si>
  <si>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</si>
  <si>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</si>
  <si>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</si>
  <si>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</si>
  <si>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</si>
  <si>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</si>
  <si>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</si>
  <si>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</si>
  <si>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</si>
  <si>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</si>
  <si>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</si>
  <si>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</si>
  <si>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</si>
  <si>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</si>
  <si>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</si>
  <si>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</si>
  <si>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</si>
  <si>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</si>
  <si>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</si>
  <si>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</si>
  <si>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</si>
  <si>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</si>
  <si>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</si>
  <si>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</si>
  <si>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</si>
  <si>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</si>
  <si>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</si>
  <si>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</si>
  <si>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</si>
  <si>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</si>
  <si>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</si>
  <si>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</si>
  <si>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</si>
  <si>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</si>
  <si>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</si>
  <si>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</si>
  <si>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</si>
  <si>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</si>
  <si>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</si>
  <si>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</si>
  <si>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</si>
  <si>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</si>
  <si>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</si>
  <si>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</si>
  <si>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</si>
  <si>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</si>
  <si>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</si>
  <si>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</si>
  <si>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</si>
  <si>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</si>
  <si>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</si>
  <si>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</si>
  <si>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</si>
  <si>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</si>
  <si>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</si>
  <si>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</si>
  <si>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</si>
  <si>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</si>
  <si>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</si>
  <si>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</si>
  <si>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</si>
  <si>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</si>
  <si>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</si>
  <si>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</si>
  <si>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</si>
  <si>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</si>
  <si>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</si>
  <si>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</si>
  <si>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</si>
  <si>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</si>
  <si>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</si>
  <si>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</si>
  <si>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</si>
  <si>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</si>
  <si>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</si>
  <si>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</si>
  <si>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</si>
  <si>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</si>
  <si>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</si>
  <si>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</si>
  <si>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</si>
  <si>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</si>
  <si>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</si>
  <si>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</si>
  <si>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</si>
  <si>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</si>
  <si>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</si>
  <si>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</si>
  <si>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</si>
  <si>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</si>
  <si>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</si>
  <si>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</si>
  <si>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</si>
  <si>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</si>
  <si>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</si>
  <si>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</si>
  <si>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</si>
  <si>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</si>
  <si>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</si>
  <si>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</si>
  <si>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</si>
  <si>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</si>
  <si>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</si>
  <si>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</si>
  <si>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</si>
  <si>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</si>
  <si>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</si>
  <si>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</si>
  <si>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</si>
  <si>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</si>
  <si>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</si>
  <si>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</si>
  <si>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</si>
  <si>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</si>
  <si>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</si>
  <si>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</si>
  <si>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</si>
  <si>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</si>
  <si>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</si>
  <si>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</si>
  <si>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</si>
  <si>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</si>
  <si>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</si>
  <si>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</si>
  <si>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</si>
  <si>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</si>
  <si>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</si>
  <si>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</si>
  <si>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</si>
  <si>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</si>
  <si>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</si>
  <si>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</si>
  <si>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</si>
  <si>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</si>
  <si>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</si>
  <si>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</si>
  <si>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</si>
  <si>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</si>
  <si>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</si>
  <si>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</si>
  <si>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</si>
  <si>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</si>
  <si>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</si>
  <si>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</si>
  <si>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</si>
  <si>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</si>
  <si>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</si>
  <si>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</si>
  <si>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</si>
  <si>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</si>
  <si>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</si>
  <si>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</si>
  <si>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</si>
  <si>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</si>
  <si>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</si>
  <si>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</si>
  <si>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</si>
  <si>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</si>
  <si>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</si>
  <si>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</si>
  <si>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</si>
  <si>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</si>
  <si>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</si>
  <si>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</si>
  <si>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</si>
  <si>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</si>
  <si>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</si>
  <si>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</si>
  <si>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</si>
  <si>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</si>
  <si>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</si>
  <si>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</si>
  <si>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</si>
  <si>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</si>
  <si>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</si>
  <si>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</si>
  <si>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</si>
  <si>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</si>
  <si>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</si>
  <si>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</si>
  <si>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</si>
  <si>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</si>
  <si>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</si>
  <si>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</si>
  <si>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</si>
  <si>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</si>
  <si>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</si>
  <si>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</si>
  <si>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</si>
  <si>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</si>
  <si>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</si>
  <si>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</si>
  <si>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</si>
  <si>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</si>
  <si>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</si>
  <si>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</si>
  <si>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</si>
  <si>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</si>
  <si>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</si>
  <si>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</si>
  <si>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</si>
  <si>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</si>
  <si>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</si>
  <si>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</si>
  <si>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</si>
  <si>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</si>
  <si>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</si>
  <si>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</si>
  <si>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</si>
  <si>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</si>
  <si>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</si>
  <si>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</si>
  <si>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</si>
  <si>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</si>
  <si>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</si>
  <si>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</si>
  <si>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</si>
  <si>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</si>
  <si>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</si>
  <si>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</si>
  <si>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</si>
  <si>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</si>
  <si>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</si>
  <si>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</si>
  <si>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</si>
  <si>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</si>
  <si>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</si>
  <si>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</si>
  <si>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</si>
  <si>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</si>
  <si>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</si>
  <si>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</si>
  <si>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</si>
  <si>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</si>
  <si>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</si>
  <si>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</si>
  <si>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</si>
  <si>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</si>
  <si>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</si>
  <si>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</si>
  <si>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</si>
  <si>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</si>
  <si>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</si>
  <si>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</si>
  <si>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</si>
  <si>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</si>
  <si>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</si>
  <si>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</si>
  <si>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</si>
  <si>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</si>
  <si>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</si>
  <si>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</si>
  <si>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</si>
  <si>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</si>
  <si>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</si>
  <si>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</si>
  <si>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</si>
  <si>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</si>
  <si>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</si>
  <si>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</si>
  <si>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</si>
  <si>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</si>
  <si>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</si>
  <si>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</si>
  <si>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</si>
  <si>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</si>
  <si>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</si>
  <si>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</si>
  <si>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</si>
  <si>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</si>
  <si>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</si>
  <si>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</si>
  <si>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</si>
  <si>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</si>
  <si>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</si>
  <si>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</si>
  <si>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</si>
  <si>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</si>
  <si>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</si>
  <si>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</si>
  <si>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</si>
  <si>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</si>
  <si>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</si>
  <si>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</si>
  <si>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</si>
  <si>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</si>
  <si>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</si>
  <si>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</si>
  <si>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</si>
  <si>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</si>
  <si>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</si>
  <si>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</si>
  <si>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</si>
  <si>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</si>
  <si>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</si>
  <si>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</si>
  <si>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</si>
  <si>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</si>
  <si>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</si>
  <si>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</si>
  <si>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</si>
  <si>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</si>
  <si>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</si>
  <si>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</si>
  <si>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</si>
  <si>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</si>
  <si>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</si>
  <si>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</si>
  <si>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</si>
  <si>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</si>
  <si>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</si>
  <si>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</si>
  <si>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</si>
  <si>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</si>
  <si>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</si>
  <si>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</si>
  <si>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</si>
  <si>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</si>
  <si>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</si>
  <si>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</si>
  <si>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</si>
  <si>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</si>
  <si>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</si>
  <si>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</si>
  <si>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</si>
  <si>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</si>
  <si>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</si>
  <si>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</si>
  <si>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</si>
  <si>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</si>
  <si>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</si>
  <si>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</si>
  <si>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</si>
  <si>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</si>
  <si>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</si>
  <si>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</si>
  <si>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</si>
  <si>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</si>
  <si>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</si>
  <si>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</si>
  <si>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</si>
  <si>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</si>
  <si>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</si>
  <si>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</si>
  <si>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</si>
  <si>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</si>
  <si>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</si>
  <si>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</si>
  <si>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</si>
  <si>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</si>
  <si>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</si>
  <si>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</si>
  <si>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</si>
  <si>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</si>
  <si>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</si>
  <si>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</si>
  <si>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</si>
  <si>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</si>
  <si>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</si>
  <si>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</si>
  <si>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</si>
  <si>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</si>
  <si>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</si>
  <si>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</si>
  <si>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</si>
  <si>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</si>
  <si>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</si>
  <si>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</si>
  <si>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</si>
  <si>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</si>
  <si>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</si>
  <si>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</si>
  <si>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</si>
  <si>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</si>
  <si>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</si>
  <si>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</si>
  <si>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</si>
  <si>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</si>
  <si>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</si>
  <si>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</si>
  <si>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</si>
  <si>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</si>
  <si>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</si>
  <si>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</si>
  <si>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</si>
  <si>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</si>
  <si>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</si>
  <si>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</si>
  <si>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</si>
  <si>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</si>
  <si>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</si>
  <si>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</si>
  <si>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</si>
  <si>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</si>
  <si>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</si>
  <si>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</si>
  <si>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</si>
  <si>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</si>
  <si>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</si>
  <si>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</si>
  <si>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</si>
  <si>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</si>
  <si>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</si>
  <si>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</si>
  <si>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</si>
  <si>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</si>
  <si>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</si>
  <si>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</si>
  <si>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</si>
  <si>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</si>
  <si>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</si>
  <si>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</si>
  <si>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</si>
  <si>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</si>
  <si>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</si>
  <si>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</si>
  <si>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</si>
  <si>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</si>
  <si>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</si>
  <si>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</si>
  <si>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</si>
  <si>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</si>
  <si>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</si>
  <si>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</si>
  <si>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</si>
  <si>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</si>
  <si>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</si>
  <si>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</si>
  <si>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</si>
  <si>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</si>
  <si>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</si>
  <si>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</si>
  <si>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</si>
  <si>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</si>
  <si>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</si>
  <si>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</si>
  <si>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</si>
  <si>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</si>
  <si>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</si>
  <si>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</si>
  <si>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</si>
  <si>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</si>
  <si>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</si>
  <si>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</si>
  <si>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</si>
  <si>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</si>
  <si>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</si>
  <si>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</si>
  <si>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</si>
  <si>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</si>
  <si>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</si>
  <si>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</si>
  <si>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</si>
  <si>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</si>
  <si>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</si>
  <si>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</si>
  <si>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</si>
  <si>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</si>
  <si>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</si>
  <si>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</si>
  <si>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</si>
  <si>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</si>
  <si>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</si>
  <si>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</si>
  <si>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</si>
  <si>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</si>
  <si>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</si>
  <si>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</si>
  <si>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</si>
  <si>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</si>
  <si>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</si>
  <si>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</si>
  <si>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</si>
  <si>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</si>
  <si>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</si>
  <si>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</si>
  <si>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</si>
  <si>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</si>
  <si>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</si>
  <si>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</si>
  <si>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</si>
  <si>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</si>
  <si>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</si>
  <si>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</si>
  <si>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</si>
  <si>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</si>
  <si>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</si>
  <si>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</si>
  <si>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</si>
  <si>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</si>
  <si>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</si>
  <si>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</si>
  <si>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</si>
  <si>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</si>
  <si>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</si>
  <si>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</si>
  <si>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</si>
  <si>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</si>
  <si>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</si>
  <si>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</si>
  <si>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</si>
  <si>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</si>
  <si>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</si>
  <si>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</si>
  <si>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</si>
  <si>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</si>
  <si>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</si>
  <si>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</si>
  <si>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</si>
  <si>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</si>
  <si>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</si>
  <si>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</si>
  <si>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</si>
  <si>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</si>
  <si>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</si>
  <si>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</si>
  <si>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</si>
  <si>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</si>
  <si>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</si>
  <si>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</si>
  <si>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</si>
  <si>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</si>
  <si>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</si>
  <si>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</si>
  <si>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</si>
  <si>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</si>
  <si>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</si>
  <si>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</si>
  <si>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</si>
  <si>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</si>
  <si>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</si>
  <si>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</si>
  <si>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</si>
  <si>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</si>
  <si>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</si>
  <si>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</si>
  <si>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</si>
  <si>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</si>
  <si>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</si>
  <si>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</si>
  <si>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</si>
  <si>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</si>
  <si>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</si>
  <si>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</si>
  <si>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</si>
  <si>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</si>
  <si>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</si>
  <si>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</si>
  <si>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</si>
  <si>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</si>
  <si>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</si>
  <si>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</si>
  <si>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</si>
  <si>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</si>
  <si>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</si>
  <si>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</si>
  <si>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</si>
  <si>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</si>
  <si>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</si>
  <si>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</si>
  <si>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</si>
  <si>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</si>
  <si>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</si>
  <si>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</si>
  <si>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</si>
  <si>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</si>
  <si>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</si>
  <si>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</si>
  <si>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</si>
  <si>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</si>
  <si>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</si>
  <si>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</si>
  <si>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</si>
  <si>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</si>
  <si>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</si>
  <si>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</si>
  <si>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</si>
  <si>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</si>
  <si>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</si>
  <si>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</si>
  <si>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</si>
  <si>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</si>
  <si>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</si>
  <si>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</si>
  <si>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</si>
  <si>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</si>
  <si>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</si>
  <si>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</si>
  <si>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</si>
  <si>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</si>
  <si>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</si>
  <si>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</si>
  <si>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</si>
  <si>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</si>
  <si>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</si>
  <si>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</si>
  <si>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</si>
  <si>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</si>
  <si>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</si>
  <si>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</si>
  <si>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</si>
  <si>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</si>
  <si>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</si>
  <si>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</si>
  <si>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</si>
  <si>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</si>
  <si>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</si>
  <si>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</si>
  <si>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</si>
  <si>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</si>
  <si>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</si>
  <si>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</si>
  <si>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</si>
  <si>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</si>
  <si>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</si>
  <si>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</si>
  <si>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</si>
  <si>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</si>
  <si>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</si>
  <si>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</si>
  <si>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</si>
  <si>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</si>
  <si>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</si>
  <si>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</si>
  <si>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</si>
  <si>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</si>
  <si>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</si>
  <si>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</si>
  <si>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</si>
  <si>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</si>
  <si>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</si>
  <si>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</si>
  <si>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</si>
  <si>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</si>
  <si>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</si>
  <si>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</si>
  <si>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</si>
  <si>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</si>
  <si>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</si>
  <si>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</si>
  <si>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</si>
  <si>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</si>
  <si>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</si>
  <si>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</si>
  <si>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</si>
  <si>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</si>
  <si>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</si>
  <si>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</si>
  <si>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</si>
  <si>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</si>
  <si>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</si>
  <si>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</si>
  <si>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</si>
  <si>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</si>
  <si>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</si>
  <si>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</si>
  <si>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</si>
  <si>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</si>
  <si>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</si>
  <si>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</si>
  <si>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</si>
  <si>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</si>
  <si>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</si>
  <si>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</si>
  <si>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</si>
  <si>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</si>
  <si>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</si>
  <si>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</si>
  <si>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</si>
  <si>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</si>
  <si>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</si>
  <si>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</si>
  <si>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</si>
  <si>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</si>
  <si>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</si>
  <si>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</si>
  <si>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</si>
  <si>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</si>
  <si>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</si>
  <si>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</si>
  <si>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</si>
  <si>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</si>
  <si>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</si>
  <si>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</si>
  <si>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</si>
  <si>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</si>
  <si>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</si>
  <si>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</si>
  <si>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</si>
  <si>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</si>
  <si>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</si>
  <si>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</si>
  <si>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</si>
  <si>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</si>
  <si>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</si>
  <si>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</si>
  <si>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</si>
  <si>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</si>
  <si>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</si>
  <si>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</si>
  <si>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</si>
  <si>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</si>
  <si>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</si>
  <si>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</si>
  <si>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</si>
  <si>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</si>
  <si>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</si>
  <si>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</si>
  <si>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</si>
  <si>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</si>
  <si>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</si>
  <si>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</si>
  <si>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</si>
  <si>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</si>
  <si>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</si>
  <si>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</si>
  <si>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</si>
  <si>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</si>
  <si>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</si>
  <si>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</si>
  <si>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</si>
  <si>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</si>
  <si>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</si>
  <si>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</si>
  <si>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</si>
  <si>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</si>
  <si>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</si>
  <si>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</si>
  <si>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</si>
  <si>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</si>
  <si>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</si>
  <si>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</si>
  <si>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</si>
  <si>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</si>
  <si>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</si>
  <si>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</si>
  <si>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</si>
  <si>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</si>
  <si>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</si>
  <si>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</si>
  <si>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</si>
  <si>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</si>
  <si>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</si>
  <si>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</si>
  <si>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</si>
  <si>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</si>
  <si>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</si>
  <si>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</si>
  <si>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</si>
  <si>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</si>
  <si>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</si>
  <si>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</si>
  <si>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</si>
  <si>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</si>
  <si>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</si>
  <si>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</si>
  <si>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</si>
  <si>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</si>
  <si>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</si>
  <si>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</si>
  <si>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</si>
  <si>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</si>
  <si>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</si>
  <si>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</si>
  <si>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</si>
  <si>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</si>
  <si>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</si>
  <si>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</si>
  <si>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</si>
  <si>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</si>
  <si>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</si>
  <si>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</si>
  <si>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</si>
  <si>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</si>
  <si>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</si>
  <si>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</si>
  <si>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</si>
  <si>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</si>
  <si>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</si>
  <si>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</si>
  <si>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</si>
  <si>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</si>
  <si>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</si>
  <si>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</si>
  <si>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</si>
  <si>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</si>
  <si>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</si>
  <si>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</si>
  <si>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</si>
  <si>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</si>
  <si>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</si>
  <si>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</si>
  <si>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</si>
  <si>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</si>
  <si>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</si>
  <si>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</si>
  <si>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</si>
  <si>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</si>
  <si>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</si>
  <si>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</si>
  <si>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</si>
  <si>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</si>
  <si>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</si>
  <si>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</si>
  <si>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</si>
  <si>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</si>
  <si>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</si>
  <si>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</si>
  <si>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</si>
  <si>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</si>
  <si>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</si>
  <si>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</si>
  <si>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</si>
  <si>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</si>
  <si>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</si>
  <si>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</si>
  <si>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</si>
  <si>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</si>
  <si>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</si>
  <si>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</si>
  <si>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</si>
  <si>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</si>
  <si>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</si>
  <si>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</si>
  <si>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</si>
  <si>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</si>
  <si>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</si>
  <si>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</si>
  <si>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</si>
  <si>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</si>
  <si>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</si>
  <si>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</si>
  <si>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</si>
  <si>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</si>
  <si>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</si>
  <si>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</si>
  <si>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</si>
  <si>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</si>
  <si>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</si>
  <si>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</si>
  <si>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</si>
  <si>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</si>
  <si>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</si>
  <si>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</si>
  <si>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</si>
  <si>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</si>
  <si>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</si>
  <si>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</si>
  <si>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</si>
  <si>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</si>
  <si>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</si>
  <si>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</si>
  <si>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</si>
  <si>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</si>
  <si>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</si>
  <si>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</si>
  <si>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</si>
  <si>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</si>
  <si>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</si>
  <si>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</si>
  <si>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</si>
  <si>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</si>
  <si>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</si>
  <si>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</si>
  <si>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</si>
  <si>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</si>
  <si>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</si>
  <si>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</si>
  <si>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</si>
  <si>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</si>
  <si>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</si>
  <si>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</si>
  <si>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</si>
  <si>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</si>
  <si>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</si>
  <si>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</si>
  <si>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</si>
  <si>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</si>
  <si>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</si>
  <si>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</si>
  <si>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</si>
  <si>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</si>
  <si>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</si>
  <si>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</si>
  <si>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</si>
  <si>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</si>
  <si>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</si>
  <si>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</si>
  <si>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</si>
  <si>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</si>
  <si>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</si>
  <si>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</si>
  <si>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</si>
  <si>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</si>
  <si>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</si>
  <si>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</si>
  <si>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</si>
  <si>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</si>
  <si>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</si>
  <si>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</si>
  <si>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</si>
  <si>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</si>
  <si>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</si>
  <si>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</si>
  <si>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</si>
  <si>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</si>
  <si>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</si>
  <si>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</si>
  <si>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</si>
  <si>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Goshen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</si>
</sst>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204</v>
      </c>
      <c r="C2" s="21">
        <v>203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151980.67000000001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161280.25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2093.1</v>
      </c>
      <c r="G13" s="18"/>
      <c r="H13" s="18">
        <v>2093.1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154073.77000000002</v>
      </c>
      <c r="G19" s="41">
        <f>SUM(G9:G18)</f>
        <v>0</v>
      </c>
      <c r="H19" s="41">
        <f>SUM(H9:H18)</f>
        <v>2093.1</v>
      </c>
      <c r="I19" s="41">
        <f>SUM(I9:I18)</f>
        <v>0</v>
      </c>
      <c r="J19" s="41">
        <f>SUM(J9:J18)</f>
        <v>161280.25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v>2093.1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23770.560000000001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753.14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24523.7</v>
      </c>
      <c r="G32" s="41">
        <f>SUM(G22:G31)</f>
        <v>0</v>
      </c>
      <c r="H32" s="41">
        <f>SUM(H22:H31)</f>
        <v>2093.1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60000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161280.25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23770.560000000001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45779.51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129550.07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161280.25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154073.77000000002</v>
      </c>
      <c r="G52" s="41">
        <f>G51+G32</f>
        <v>0</v>
      </c>
      <c r="H52" s="41">
        <f>H51+H32</f>
        <v>2093.1</v>
      </c>
      <c r="I52" s="41">
        <f>I51+I32</f>
        <v>0</v>
      </c>
      <c r="J52" s="41">
        <f>J51+J32</f>
        <v>161280.25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936615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936615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/>
      <c r="H96" s="18"/>
      <c r="I96" s="18"/>
      <c r="J96" s="18">
        <v>533.25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/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5301.11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5301.11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533.25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941916.11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533.25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413484.17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158103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696.77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572283.93999999994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572283.93999999994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819.24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/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730+1263.6+1202.88+754.11+751.7+10587.54+2248.43+212.02</f>
        <v>17750.280000000002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29695.05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29695.05</v>
      </c>
      <c r="G162" s="41">
        <f>SUM(G150:G161)</f>
        <v>0</v>
      </c>
      <c r="H162" s="41">
        <f>SUM(H150:H161)</f>
        <v>18569.520000000004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29695.05</v>
      </c>
      <c r="G169" s="41">
        <f>G147+G162+SUM(G163:G168)</f>
        <v>0</v>
      </c>
      <c r="H169" s="41">
        <f>H147+H162+SUM(H163:H168)</f>
        <v>18569.520000000004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60000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60000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60000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1543895.0999999999</v>
      </c>
      <c r="G193" s="47">
        <f>G112+G140+G169+G192</f>
        <v>0</v>
      </c>
      <c r="H193" s="47">
        <f>H112+H140+H169+H192</f>
        <v>18569.520000000004</v>
      </c>
      <c r="I193" s="47">
        <f>I112+I140+I169+I192</f>
        <v>0</v>
      </c>
      <c r="J193" s="47">
        <f>J112+J140+J192</f>
        <v>60533.25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/>
      <c r="G197" s="18"/>
      <c r="H197" s="18">
        <v>734098.53</v>
      </c>
      <c r="I197" s="18"/>
      <c r="J197" s="18"/>
      <c r="K197" s="18"/>
      <c r="L197" s="19">
        <f>SUM(F197:K197)</f>
        <v>734098.53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8620.64</v>
      </c>
      <c r="G198" s="18">
        <v>483.53</v>
      </c>
      <c r="H198" s="18">
        <f>8809.82+1719.49+27206.5</f>
        <v>37735.81</v>
      </c>
      <c r="I198" s="18">
        <f>927.4</f>
        <v>927.4</v>
      </c>
      <c r="J198" s="18"/>
      <c r="K198" s="18"/>
      <c r="L198" s="19">
        <f>SUM(F198:K198)</f>
        <v>47767.38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/>
      <c r="H203" s="18">
        <f>28.03+31.14+3614.75+14548.97+7470.02</f>
        <v>25692.91</v>
      </c>
      <c r="I203" s="18"/>
      <c r="J203" s="18"/>
      <c r="K203" s="18"/>
      <c r="L203" s="19">
        <f t="shared" si="0"/>
        <v>25692.91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688+344+206.4+40325.4</f>
        <v>41563.800000000003</v>
      </c>
      <c r="G204" s="18">
        <f>53.05+26.32+15.82+3773.87-483.53</f>
        <v>3385.5299999999997</v>
      </c>
      <c r="H204" s="18">
        <f>30.96+571.04+629.52+272.96+187.53+2064+5767.1+325.2+61.92+11.12+288.05+1548.16</f>
        <v>11757.560000000001</v>
      </c>
      <c r="I204" s="18">
        <f>33.07+869.32+68.79</f>
        <v>971.18000000000006</v>
      </c>
      <c r="J204" s="18">
        <v>597.87</v>
      </c>
      <c r="K204" s="18">
        <f>1729.27+976.96</f>
        <v>2706.23</v>
      </c>
      <c r="L204" s="19">
        <f t="shared" si="0"/>
        <v>60982.170000000006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4077.26</v>
      </c>
      <c r="G206" s="18">
        <v>311.92</v>
      </c>
      <c r="H206" s="18"/>
      <c r="I206" s="18"/>
      <c r="J206" s="18"/>
      <c r="K206" s="18"/>
      <c r="L206" s="19">
        <f t="shared" si="0"/>
        <v>4389.18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27890.17</v>
      </c>
      <c r="I208" s="18"/>
      <c r="J208" s="18"/>
      <c r="K208" s="18"/>
      <c r="L208" s="19">
        <f t="shared" si="0"/>
        <v>27890.17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54261.700000000004</v>
      </c>
      <c r="G211" s="41">
        <f t="shared" si="1"/>
        <v>4180.9799999999996</v>
      </c>
      <c r="H211" s="41">
        <f t="shared" si="1"/>
        <v>837174.98000000021</v>
      </c>
      <c r="I211" s="41">
        <f t="shared" si="1"/>
        <v>1898.58</v>
      </c>
      <c r="J211" s="41">
        <f t="shared" si="1"/>
        <v>597.87</v>
      </c>
      <c r="K211" s="41">
        <f t="shared" si="1"/>
        <v>2706.23</v>
      </c>
      <c r="L211" s="41">
        <f t="shared" si="1"/>
        <v>900820.3400000002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366477.44</v>
      </c>
      <c r="I233" s="18"/>
      <c r="J233" s="18"/>
      <c r="K233" s="18"/>
      <c r="L233" s="19">
        <f>SUM(F233:K233)</f>
        <v>366477.44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3909.36</v>
      </c>
      <c r="G234" s="18">
        <v>299.07</v>
      </c>
      <c r="H234" s="18">
        <f>779.77+18226.12+46497.5</f>
        <v>65503.39</v>
      </c>
      <c r="I234" s="18">
        <v>420.56</v>
      </c>
      <c r="J234" s="18"/>
      <c r="K234" s="18"/>
      <c r="L234" s="19">
        <f>SUM(F234:K234)</f>
        <v>70132.38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>
        <f>12.71+1033.5+158.85</f>
        <v>1205.06</v>
      </c>
      <c r="I238" s="18"/>
      <c r="J238" s="18"/>
      <c r="K238" s="18"/>
      <c r="L238" s="19">
        <f t="shared" ref="L238:L244" si="4">SUM(F238:K238)</f>
        <v>1205.06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f>312+156+93.6+18287.1</f>
        <v>18848.699999999997</v>
      </c>
      <c r="G240" s="18">
        <f>24.06+11.93+7.18+1711.4-299.07</f>
        <v>1455.5000000000002</v>
      </c>
      <c r="H240" s="18">
        <f>14.04+258.96+285.48+123.78+85.04+936+2615.32+147.48+28.08+5.04+130.63+702.07</f>
        <v>5331.9199999999992</v>
      </c>
      <c r="I240" s="18">
        <f>14.99+394.23+31.2</f>
        <v>440.42</v>
      </c>
      <c r="J240" s="18">
        <v>271.13</v>
      </c>
      <c r="K240" s="18">
        <f>784.21+443.04</f>
        <v>1227.25</v>
      </c>
      <c r="L240" s="19">
        <f t="shared" si="4"/>
        <v>27574.919999999995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1848.99</v>
      </c>
      <c r="G242" s="18">
        <v>141.44999999999999</v>
      </c>
      <c r="H242" s="18"/>
      <c r="I242" s="18"/>
      <c r="J242" s="18"/>
      <c r="K242" s="18"/>
      <c r="L242" s="19">
        <f t="shared" si="4"/>
        <v>1990.44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25472.07</v>
      </c>
      <c r="I244" s="18"/>
      <c r="J244" s="18"/>
      <c r="K244" s="18"/>
      <c r="L244" s="19">
        <f t="shared" si="4"/>
        <v>25472.07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24607.05</v>
      </c>
      <c r="G247" s="41">
        <f t="shared" si="5"/>
        <v>1896.0200000000002</v>
      </c>
      <c r="H247" s="41">
        <f t="shared" si="5"/>
        <v>463989.88</v>
      </c>
      <c r="I247" s="41">
        <f t="shared" si="5"/>
        <v>860.98</v>
      </c>
      <c r="J247" s="41">
        <f t="shared" si="5"/>
        <v>271.13</v>
      </c>
      <c r="K247" s="41">
        <f t="shared" si="5"/>
        <v>1227.25</v>
      </c>
      <c r="L247" s="41">
        <f t="shared" si="5"/>
        <v>492852.31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78868.75</v>
      </c>
      <c r="G257" s="41">
        <f t="shared" si="8"/>
        <v>6077</v>
      </c>
      <c r="H257" s="41">
        <f t="shared" si="8"/>
        <v>1301164.8600000003</v>
      </c>
      <c r="I257" s="41">
        <f t="shared" si="8"/>
        <v>2759.56</v>
      </c>
      <c r="J257" s="41">
        <f t="shared" si="8"/>
        <v>869</v>
      </c>
      <c r="K257" s="41">
        <f t="shared" si="8"/>
        <v>3933.48</v>
      </c>
      <c r="L257" s="41">
        <f t="shared" si="8"/>
        <v>1393672.6500000001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60000</v>
      </c>
      <c r="L266" s="19">
        <f t="shared" si="9"/>
        <v>60000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60000</v>
      </c>
      <c r="L270" s="41">
        <f t="shared" si="9"/>
        <v>60000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78868.75</v>
      </c>
      <c r="G271" s="42">
        <f t="shared" si="11"/>
        <v>6077</v>
      </c>
      <c r="H271" s="42">
        <f t="shared" si="11"/>
        <v>1301164.8600000003</v>
      </c>
      <c r="I271" s="42">
        <f t="shared" si="11"/>
        <v>2759.56</v>
      </c>
      <c r="J271" s="42">
        <f t="shared" si="11"/>
        <v>869</v>
      </c>
      <c r="K271" s="42">
        <f t="shared" si="11"/>
        <v>63933.48</v>
      </c>
      <c r="L271" s="42">
        <f t="shared" si="11"/>
        <v>1453672.6500000001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340+1259.98+220</f>
        <v>1819.98</v>
      </c>
      <c r="G276" s="18"/>
      <c r="H276" s="18"/>
      <c r="I276" s="18">
        <f>81+6+100</f>
        <v>187</v>
      </c>
      <c r="J276" s="18"/>
      <c r="K276" s="18"/>
      <c r="L276" s="19">
        <f>SUM(F276:K276)</f>
        <v>2006.98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>
        <f>10587.54+1263.6+1202.88+754.11+751.7+212.02</f>
        <v>14771.850000000002</v>
      </c>
      <c r="I277" s="18"/>
      <c r="J277" s="18"/>
      <c r="K277" s="18"/>
      <c r="L277" s="19">
        <f>SUM(F277:K277)</f>
        <v>14771.850000000002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>
        <f>26.97+45.27</f>
        <v>72.240000000000009</v>
      </c>
      <c r="I279" s="18"/>
      <c r="J279" s="18"/>
      <c r="K279" s="18"/>
      <c r="L279" s="19">
        <f>SUM(F279:K279)</f>
        <v>72.240000000000009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v>988.45</v>
      </c>
      <c r="I281" s="18"/>
      <c r="J281" s="18"/>
      <c r="K281" s="18"/>
      <c r="L281" s="19">
        <f t="shared" ref="L281:L287" si="12">SUM(F281:K281)</f>
        <v>988.45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>
        <v>730</v>
      </c>
      <c r="I282" s="18"/>
      <c r="J282" s="18"/>
      <c r="K282" s="18"/>
      <c r="L282" s="19">
        <f t="shared" si="12"/>
        <v>730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1819.98</v>
      </c>
      <c r="G290" s="42">
        <f t="shared" si="13"/>
        <v>0</v>
      </c>
      <c r="H290" s="42">
        <f t="shared" si="13"/>
        <v>16562.54</v>
      </c>
      <c r="I290" s="42">
        <f t="shared" si="13"/>
        <v>187</v>
      </c>
      <c r="J290" s="42">
        <f t="shared" si="13"/>
        <v>0</v>
      </c>
      <c r="K290" s="42">
        <f t="shared" si="13"/>
        <v>0</v>
      </c>
      <c r="L290" s="41">
        <f t="shared" si="13"/>
        <v>18569.520000000004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1819.98</v>
      </c>
      <c r="G338" s="41">
        <f t="shared" si="20"/>
        <v>0</v>
      </c>
      <c r="H338" s="41">
        <f t="shared" si="20"/>
        <v>16562.54</v>
      </c>
      <c r="I338" s="41">
        <f t="shared" si="20"/>
        <v>187</v>
      </c>
      <c r="J338" s="41">
        <f t="shared" si="20"/>
        <v>0</v>
      </c>
      <c r="K338" s="41">
        <f t="shared" si="20"/>
        <v>0</v>
      </c>
      <c r="L338" s="41">
        <f t="shared" si="20"/>
        <v>18569.520000000004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1819.98</v>
      </c>
      <c r="G352" s="41">
        <f>G338</f>
        <v>0</v>
      </c>
      <c r="H352" s="41">
        <f>H338</f>
        <v>16562.54</v>
      </c>
      <c r="I352" s="41">
        <f>I338</f>
        <v>187</v>
      </c>
      <c r="J352" s="41">
        <f>J338</f>
        <v>0</v>
      </c>
      <c r="K352" s="47">
        <f>K338+K351</f>
        <v>0</v>
      </c>
      <c r="L352" s="41">
        <f>L338+L351</f>
        <v>18569.520000000004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>
        <v>60000</v>
      </c>
      <c r="H392" s="18">
        <f>101280.25-100747</f>
        <v>533.25</v>
      </c>
      <c r="I392" s="18"/>
      <c r="J392" s="24" t="s">
        <v>286</v>
      </c>
      <c r="K392" s="24" t="s">
        <v>286</v>
      </c>
      <c r="L392" s="56">
        <f t="shared" si="25"/>
        <v>60533.25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60000</v>
      </c>
      <c r="H393" s="139">
        <f>SUM(H387:H392)</f>
        <v>533.25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60533.25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60000</v>
      </c>
      <c r="H408" s="47">
        <f>H393+H401+H407</f>
        <v>533.25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60533.25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f>40512.1+60768.15+60000</f>
        <v>161280.25</v>
      </c>
      <c r="H440" s="18"/>
      <c r="I440" s="56">
        <f t="shared" si="33"/>
        <v>161280.25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161280.25</v>
      </c>
      <c r="H446" s="13">
        <f>SUM(H439:H445)</f>
        <v>0</v>
      </c>
      <c r="I446" s="13">
        <f>SUM(I439:I445)</f>
        <v>161280.25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161280.25</v>
      </c>
      <c r="H459" s="18"/>
      <c r="I459" s="56">
        <f t="shared" si="34"/>
        <v>161280.25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161280.25</v>
      </c>
      <c r="H460" s="83">
        <f>SUM(H454:H459)</f>
        <v>0</v>
      </c>
      <c r="I460" s="83">
        <f>SUM(I454:I459)</f>
        <v>161280.25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161280.25</v>
      </c>
      <c r="H461" s="42">
        <f>H452+H460</f>
        <v>0</v>
      </c>
      <c r="I461" s="42">
        <f>I452+I460</f>
        <v>161280.25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f>28870+10456.72+0.9</f>
        <v>39327.620000000003</v>
      </c>
      <c r="G465" s="18"/>
      <c r="H465" s="18">
        <v>0</v>
      </c>
      <c r="I465" s="18"/>
      <c r="J465" s="18">
        <v>100747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1543895.0999999999</v>
      </c>
      <c r="G468" s="18"/>
      <c r="H468" s="18">
        <f>H193</f>
        <v>18569.520000000004</v>
      </c>
      <c r="I468" s="18"/>
      <c r="J468" s="18">
        <f>H408+60000</f>
        <v>60533.25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1543895.0999999999</v>
      </c>
      <c r="G470" s="53">
        <f>SUM(G468:G469)</f>
        <v>0</v>
      </c>
      <c r="H470" s="53">
        <f>SUM(H468:H469)</f>
        <v>18569.520000000004</v>
      </c>
      <c r="I470" s="53">
        <f>SUM(I468:I469)</f>
        <v>0</v>
      </c>
      <c r="J470" s="53">
        <f>SUM(J468:J469)</f>
        <v>60533.25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1453672.6500000001</v>
      </c>
      <c r="G472" s="18"/>
      <c r="H472" s="18">
        <f>L352</f>
        <v>18569.520000000004</v>
      </c>
      <c r="I472" s="18"/>
      <c r="J472" s="18">
        <f>L434</f>
        <v>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1453672.6500000001</v>
      </c>
      <c r="G474" s="53">
        <f>SUM(G472:G473)</f>
        <v>0</v>
      </c>
      <c r="H474" s="53">
        <f>SUM(H472:H473)</f>
        <v>18569.520000000004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129550.06999999983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161280.25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/>
      <c r="G521" s="18"/>
      <c r="H521" s="18">
        <v>37735.81</v>
      </c>
      <c r="I521" s="18">
        <v>927.4</v>
      </c>
      <c r="J521" s="18"/>
      <c r="K521" s="18"/>
      <c r="L521" s="88">
        <f>SUM(F521:K521)</f>
        <v>38663.21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65503.39</v>
      </c>
      <c r="I523" s="18">
        <v>420.56</v>
      </c>
      <c r="J523" s="18"/>
      <c r="K523" s="18"/>
      <c r="L523" s="88">
        <f>SUM(F523:K523)</f>
        <v>65923.95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103239.2</v>
      </c>
      <c r="I524" s="108">
        <f t="shared" si="36"/>
        <v>1347.96</v>
      </c>
      <c r="J524" s="108">
        <f t="shared" si="36"/>
        <v>0</v>
      </c>
      <c r="K524" s="108">
        <f t="shared" si="36"/>
        <v>0</v>
      </c>
      <c r="L524" s="89">
        <f t="shared" si="36"/>
        <v>104587.16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8620.64</v>
      </c>
      <c r="G531" s="18">
        <v>483.53</v>
      </c>
      <c r="H531" s="18"/>
      <c r="I531" s="18"/>
      <c r="J531" s="18"/>
      <c r="K531" s="18"/>
      <c r="L531" s="88">
        <f>SUM(F531:K531)</f>
        <v>9104.17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3909.36</v>
      </c>
      <c r="G533" s="18">
        <v>299.07</v>
      </c>
      <c r="H533" s="18"/>
      <c r="I533" s="18"/>
      <c r="J533" s="18"/>
      <c r="K533" s="18"/>
      <c r="L533" s="88">
        <f>SUM(F533:K533)</f>
        <v>4208.43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12530</v>
      </c>
      <c r="G534" s="89">
        <f t="shared" ref="G534:L534" si="38">SUM(G531:G533)</f>
        <v>782.59999999999991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13312.6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14880</v>
      </c>
      <c r="I543" s="18"/>
      <c r="J543" s="18"/>
      <c r="K543" s="18"/>
      <c r="L543" s="88">
        <f>SUM(F543:K543)</f>
        <v>14880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14880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14880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12530</v>
      </c>
      <c r="G545" s="89">
        <f t="shared" ref="G545:L545" si="41">G524+G529+G534+G539+G544</f>
        <v>782.59999999999991</v>
      </c>
      <c r="H545" s="89">
        <f t="shared" si="41"/>
        <v>118119.2</v>
      </c>
      <c r="I545" s="89">
        <f t="shared" si="41"/>
        <v>1347.96</v>
      </c>
      <c r="J545" s="89">
        <f t="shared" si="41"/>
        <v>0</v>
      </c>
      <c r="K545" s="89">
        <f t="shared" si="41"/>
        <v>0</v>
      </c>
      <c r="L545" s="89">
        <f t="shared" si="41"/>
        <v>132779.76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38663.21</v>
      </c>
      <c r="G549" s="87">
        <f>L526</f>
        <v>0</v>
      </c>
      <c r="H549" s="87">
        <f>L531</f>
        <v>9104.17</v>
      </c>
      <c r="I549" s="87">
        <f>L536</f>
        <v>0</v>
      </c>
      <c r="J549" s="87">
        <f>L541</f>
        <v>0</v>
      </c>
      <c r="K549" s="87">
        <f>SUM(F549:J549)</f>
        <v>47767.38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65923.95</v>
      </c>
      <c r="G551" s="87">
        <f>L528</f>
        <v>0</v>
      </c>
      <c r="H551" s="87">
        <f>L533</f>
        <v>4208.43</v>
      </c>
      <c r="I551" s="87">
        <f>L538</f>
        <v>0</v>
      </c>
      <c r="J551" s="87">
        <f>L543</f>
        <v>14880</v>
      </c>
      <c r="K551" s="87">
        <f>SUM(F551:J551)</f>
        <v>85012.38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104587.16</v>
      </c>
      <c r="G552" s="89">
        <f t="shared" si="42"/>
        <v>0</v>
      </c>
      <c r="H552" s="89">
        <f t="shared" si="42"/>
        <v>13312.6</v>
      </c>
      <c r="I552" s="89">
        <f t="shared" si="42"/>
        <v>0</v>
      </c>
      <c r="J552" s="89">
        <f t="shared" si="42"/>
        <v>14880</v>
      </c>
      <c r="K552" s="89">
        <f t="shared" si="42"/>
        <v>132779.76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734098.53</v>
      </c>
      <c r="G575" s="18"/>
      <c r="H575" s="18">
        <v>366477.44</v>
      </c>
      <c r="I575" s="87">
        <f>SUM(F575:H575)</f>
        <v>1100575.97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27206.5</v>
      </c>
      <c r="G579" s="18"/>
      <c r="H579" s="18">
        <v>18226.12</v>
      </c>
      <c r="I579" s="87">
        <f t="shared" si="47"/>
        <v>45432.619999999995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>
        <v>46497.5</v>
      </c>
      <c r="I582" s="87">
        <f t="shared" si="47"/>
        <v>46497.5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27890.17</v>
      </c>
      <c r="I591" s="18"/>
      <c r="J591" s="18">
        <v>10592.07</v>
      </c>
      <c r="K591" s="104">
        <f t="shared" ref="K591:K597" si="48">SUM(H591:J591)</f>
        <v>38482.239999999998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>
        <v>14880</v>
      </c>
      <c r="K592" s="104">
        <f t="shared" si="48"/>
        <v>14880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27890.17</v>
      </c>
      <c r="I598" s="108">
        <f>SUM(I591:I597)</f>
        <v>0</v>
      </c>
      <c r="J598" s="108">
        <f>SUM(J591:J597)</f>
        <v>25472.07</v>
      </c>
      <c r="K598" s="108">
        <f>SUM(K591:K597)</f>
        <v>53362.239999999998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597.87</v>
      </c>
      <c r="I604" s="18"/>
      <c r="J604" s="18">
        <v>271.13</v>
      </c>
      <c r="K604" s="104">
        <f>SUM(H604:J604)</f>
        <v>869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597.87</v>
      </c>
      <c r="I605" s="108">
        <f>SUM(I602:I604)</f>
        <v>0</v>
      </c>
      <c r="J605" s="108">
        <f>SUM(J602:J604)</f>
        <v>271.13</v>
      </c>
      <c r="K605" s="108">
        <f>SUM(K602:K604)</f>
        <v>869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154073.77000000002</v>
      </c>
      <c r="H617" s="109">
        <f>SUM(F52)</f>
        <v>154073.77000000002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2093.1</v>
      </c>
      <c r="H619" s="109">
        <f>SUM(H52)</f>
        <v>2093.1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161280.25</v>
      </c>
      <c r="H621" s="109">
        <f>SUM(J52)</f>
        <v>161280.25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129550.07</v>
      </c>
      <c r="H622" s="109">
        <f>F476</f>
        <v>129550.06999999983</v>
      </c>
      <c r="I622" s="121" t="s">
        <v>101</v>
      </c>
      <c r="J622" s="109">
        <f t="shared" ref="J622:J655" si="50">G622-H622</f>
        <v>1.7462298274040222E-10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161280.25</v>
      </c>
      <c r="H626" s="109">
        <f>J476</f>
        <v>161280.25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1543895.0999999999</v>
      </c>
      <c r="H627" s="104">
        <f>SUM(F468)</f>
        <v>1543895.0999999999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18569.520000000004</v>
      </c>
      <c r="H629" s="104">
        <f>SUM(H468)</f>
        <v>18569.520000000004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60533.25</v>
      </c>
      <c r="H631" s="104">
        <f>SUM(J468)</f>
        <v>60533.25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1453672.6500000001</v>
      </c>
      <c r="H632" s="104">
        <f>SUM(F472)</f>
        <v>1453672.6500000001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18569.520000000004</v>
      </c>
      <c r="H633" s="104">
        <f>SUM(H472)</f>
        <v>18569.520000000004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60533.25</v>
      </c>
      <c r="H637" s="164">
        <f>SUM(J468)</f>
        <v>60533.25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161280.25</v>
      </c>
      <c r="H640" s="104">
        <f>SUM(G461)</f>
        <v>161280.25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161280.25</v>
      </c>
      <c r="H642" s="104">
        <f>SUM(I461)</f>
        <v>161280.25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533.25</v>
      </c>
      <c r="H644" s="104">
        <f>H408</f>
        <v>533.25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60000</v>
      </c>
      <c r="H645" s="104">
        <f>G408</f>
        <v>60000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60533.25</v>
      </c>
      <c r="H646" s="104">
        <f>L408</f>
        <v>60533.25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53362.239999999998</v>
      </c>
      <c r="H647" s="104">
        <f>L208+L226+L244</f>
        <v>53362.239999999998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869</v>
      </c>
      <c r="H648" s="104">
        <f>(J257+J338)-(J255+J336)</f>
        <v>869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27890.17</v>
      </c>
      <c r="H649" s="104">
        <f>H598</f>
        <v>27890.17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25472.07</v>
      </c>
      <c r="H651" s="104">
        <f>J598</f>
        <v>25472.07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60000</v>
      </c>
      <c r="H655" s="104">
        <f>K266+K347</f>
        <v>60000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919389.86000000022</v>
      </c>
      <c r="G660" s="19">
        <f>(L229+L309+L359)</f>
        <v>0</v>
      </c>
      <c r="H660" s="19">
        <f>(L247+L328+L360)</f>
        <v>492852.31</v>
      </c>
      <c r="I660" s="19">
        <f>SUM(F660:H660)</f>
        <v>1412242.1700000002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27890.17</v>
      </c>
      <c r="G662" s="19">
        <f>(L226+L306)-(J226+J306)</f>
        <v>0</v>
      </c>
      <c r="H662" s="19">
        <f>(L244+L325)-(J244+J325)</f>
        <v>25472.07</v>
      </c>
      <c r="I662" s="19">
        <f>SUM(F662:H662)</f>
        <v>53362.239999999998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761902.9</v>
      </c>
      <c r="G663" s="199">
        <f>SUM(G575:G587)+SUM(I602:I604)+L612</f>
        <v>0</v>
      </c>
      <c r="H663" s="199">
        <f>SUM(H575:H587)+SUM(J602:J604)+L613</f>
        <v>431472.19</v>
      </c>
      <c r="I663" s="19">
        <f>SUM(F663:H663)</f>
        <v>1193375.0900000001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129596.79000000015</v>
      </c>
      <c r="G664" s="19">
        <f>G660-SUM(G661:G663)</f>
        <v>0</v>
      </c>
      <c r="H664" s="19">
        <f>H660-SUM(H661:H663)</f>
        <v>35908.049999999988</v>
      </c>
      <c r="I664" s="19">
        <f>I660-SUM(I661:I663)</f>
        <v>165504.84000000008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>
        <v>-129596.79</v>
      </c>
      <c r="G669" s="18"/>
      <c r="H669" s="18">
        <v>-35908.050000000003</v>
      </c>
      <c r="I669" s="19">
        <f>SUM(F669:H669)</f>
        <v>-165504.84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30" workbookViewId="0">
      <selection activeCell="C63" sqref="C6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Goshen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1819.98</v>
      </c>
      <c r="C9" s="229">
        <f>'DOE25'!G197+'DOE25'!G215+'DOE25'!G233+'DOE25'!G276+'DOE25'!G295+'DOE25'!G314</f>
        <v>0</v>
      </c>
    </row>
    <row r="10" spans="1:3" x14ac:dyDescent="0.2">
      <c r="A10" t="s">
        <v>773</v>
      </c>
      <c r="B10" s="240"/>
      <c r="C10" s="240"/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>
        <v>1819.98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1819.98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12530</v>
      </c>
      <c r="C18" s="229">
        <f>'DOE25'!G198+'DOE25'!G216+'DOE25'!G234+'DOE25'!G277+'DOE25'!G296+'DOE25'!G315</f>
        <v>782.59999999999991</v>
      </c>
    </row>
    <row r="19" spans="1:3" x14ac:dyDescent="0.2">
      <c r="A19" t="s">
        <v>773</v>
      </c>
      <c r="B19" s="240"/>
      <c r="C19" s="240"/>
    </row>
    <row r="20" spans="1:3" x14ac:dyDescent="0.2">
      <c r="A20" t="s">
        <v>774</v>
      </c>
      <c r="B20" s="240"/>
      <c r="C20" s="240"/>
    </row>
    <row r="21" spans="1:3" x14ac:dyDescent="0.2">
      <c r="A21" t="s">
        <v>775</v>
      </c>
      <c r="B21" s="240">
        <v>12530</v>
      </c>
      <c r="C21" s="240">
        <v>782.6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12530</v>
      </c>
      <c r="C22" s="231">
        <f>SUM(C19:C21)</f>
        <v>782.6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Goshen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1218475.73</v>
      </c>
      <c r="D5" s="20">
        <f>SUM('DOE25'!L197:L200)+SUM('DOE25'!L215:L218)+SUM('DOE25'!L233:L236)-F5-G5</f>
        <v>1218475.73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1205.06</v>
      </c>
      <c r="D6" s="20">
        <f>'DOE25'!L202+'DOE25'!L220+'DOE25'!L238-F6-G6</f>
        <v>1205.06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25692.91</v>
      </c>
      <c r="D7" s="20">
        <f>'DOE25'!L203+'DOE25'!L221+'DOE25'!L239-F7-G7</f>
        <v>25692.91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88557.09</v>
      </c>
      <c r="D8" s="243"/>
      <c r="E8" s="20">
        <f>'DOE25'!L204+'DOE25'!L222+'DOE25'!L240-F8-G8-D9-D11</f>
        <v>83754.61</v>
      </c>
      <c r="F8" s="255">
        <f>'DOE25'!J204+'DOE25'!J222+'DOE25'!J240</f>
        <v>869</v>
      </c>
      <c r="G8" s="53">
        <f>'DOE25'!K204+'DOE25'!K222+'DOE25'!K240</f>
        <v>3933.48</v>
      </c>
      <c r="H8" s="259"/>
    </row>
    <row r="9" spans="1:9" x14ac:dyDescent="0.2">
      <c r="A9" s="32">
        <v>2310</v>
      </c>
      <c r="B9" t="s">
        <v>812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6379.6200000000008</v>
      </c>
      <c r="D13" s="243"/>
      <c r="E13" s="20">
        <f>'DOE25'!L206+'DOE25'!L224+'DOE25'!L242-F13-G13</f>
        <v>6379.6200000000008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53362.239999999998</v>
      </c>
      <c r="D15" s="20">
        <f>'DOE25'!L208+'DOE25'!L226+'DOE25'!L244-F15-G15</f>
        <v>53362.239999999998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18569.520000000004</v>
      </c>
      <c r="D31" s="20">
        <f>'DOE25'!L290+'DOE25'!L309+'DOE25'!L328+'DOE25'!L333+'DOE25'!L334+'DOE25'!L335-F31-G31</f>
        <v>18569.520000000004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1317305.46</v>
      </c>
      <c r="E33" s="246">
        <f>SUM(E5:E31)</f>
        <v>90134.23</v>
      </c>
      <c r="F33" s="246">
        <f>SUM(F5:F31)</f>
        <v>869</v>
      </c>
      <c r="G33" s="246">
        <f>SUM(G5:G31)</f>
        <v>3933.48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90134.23</v>
      </c>
      <c r="E35" s="249"/>
    </row>
    <row r="36" spans="2:8" ht="12" thickTop="1" x14ac:dyDescent="0.2">
      <c r="B36" t="s">
        <v>809</v>
      </c>
      <c r="D36" s="20">
        <f>D33</f>
        <v>1317305.46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N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Normal="10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Goshen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151980.67000000001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161280.25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2093.1</v>
      </c>
      <c r="D12" s="95">
        <f>'DOE25'!G13</f>
        <v>0</v>
      </c>
      <c r="E12" s="95">
        <f>'DOE25'!H13</f>
        <v>2093.1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154073.77000000002</v>
      </c>
      <c r="D18" s="41">
        <f>SUM(D8:D17)</f>
        <v>0</v>
      </c>
      <c r="E18" s="41">
        <f>SUM(E8:E17)</f>
        <v>2093.1</v>
      </c>
      <c r="F18" s="41">
        <f>SUM(F8:F17)</f>
        <v>0</v>
      </c>
      <c r="G18" s="41">
        <f>SUM(G8:G17)</f>
        <v>161280.25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2093.1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23770.560000000001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753.14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24523.7</v>
      </c>
      <c r="D31" s="41">
        <f>SUM(D21:D30)</f>
        <v>0</v>
      </c>
      <c r="E31" s="41">
        <f>SUM(E21:E30)</f>
        <v>2093.1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60000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161280.25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23770.560000000001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45779.51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129550.07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161280.25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154073.77000000002</v>
      </c>
      <c r="D51" s="41">
        <f>D50+D31</f>
        <v>0</v>
      </c>
      <c r="E51" s="41">
        <f>E50+E31</f>
        <v>2093.1</v>
      </c>
      <c r="F51" s="41">
        <f>F50+F31</f>
        <v>0</v>
      </c>
      <c r="G51" s="41">
        <f>G50+G31</f>
        <v>161280.25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936615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533.25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0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5301.11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5301.11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533.25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941916.11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533.25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413484.17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158103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696.77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572283.93999999994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572283.93999999994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29695.05</v>
      </c>
      <c r="D88" s="95">
        <f>SUM('DOE25'!G153:G161)</f>
        <v>0</v>
      </c>
      <c r="E88" s="95">
        <f>SUM('DOE25'!H153:H161)</f>
        <v>18569.520000000004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29695.05</v>
      </c>
      <c r="D91" s="131">
        <f>SUM(D85:D90)</f>
        <v>0</v>
      </c>
      <c r="E91" s="131">
        <f>SUM(E85:E90)</f>
        <v>18569.520000000004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60000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60000</v>
      </c>
    </row>
    <row r="104" spans="1:7" ht="12.75" thickTop="1" thickBot="1" x14ac:dyDescent="0.25">
      <c r="A104" s="33" t="s">
        <v>759</v>
      </c>
      <c r="C104" s="86">
        <f>C63+C81+C91+C103</f>
        <v>1543895.0999999999</v>
      </c>
      <c r="D104" s="86">
        <f>D63+D81+D91+D103</f>
        <v>0</v>
      </c>
      <c r="E104" s="86">
        <f>E63+E81+E91+E103</f>
        <v>18569.520000000004</v>
      </c>
      <c r="F104" s="86">
        <f>F63+F81+F91+F103</f>
        <v>0</v>
      </c>
      <c r="G104" s="86">
        <f>G63+G81+G103</f>
        <v>60533.25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1100575.97</v>
      </c>
      <c r="D109" s="24" t="s">
        <v>286</v>
      </c>
      <c r="E109" s="95">
        <f>('DOE25'!L276)+('DOE25'!L295)+('DOE25'!L314)</f>
        <v>2006.98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117899.76000000001</v>
      </c>
      <c r="D110" s="24" t="s">
        <v>286</v>
      </c>
      <c r="E110" s="95">
        <f>('DOE25'!L277)+('DOE25'!L296)+('DOE25'!L315)</f>
        <v>14771.850000000002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286</v>
      </c>
      <c r="E112" s="95">
        <f>+('DOE25'!L279)+('DOE25'!L298)+('DOE25'!L317)</f>
        <v>72.240000000000009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1218475.73</v>
      </c>
      <c r="D115" s="86">
        <f>SUM(D109:D114)</f>
        <v>0</v>
      </c>
      <c r="E115" s="86">
        <f>SUM(E109:E114)</f>
        <v>16851.070000000003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1205.06</v>
      </c>
      <c r="D118" s="24" t="s">
        <v>286</v>
      </c>
      <c r="E118" s="95">
        <f>+('DOE25'!L281)+('DOE25'!L300)+('DOE25'!L319)</f>
        <v>988.45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25692.91</v>
      </c>
      <c r="D119" s="24" t="s">
        <v>286</v>
      </c>
      <c r="E119" s="95">
        <f>+('DOE25'!L282)+('DOE25'!L301)+('DOE25'!L320)</f>
        <v>730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88557.09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6379.6200000000008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53362.239999999998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0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175196.91999999998</v>
      </c>
      <c r="D128" s="86">
        <f>SUM(D118:D127)</f>
        <v>0</v>
      </c>
      <c r="E128" s="86">
        <f>SUM(E118:E127)</f>
        <v>1718.45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60533.25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-533.25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60000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1453672.65</v>
      </c>
      <c r="D145" s="86">
        <f>(D115+D128+D144)</f>
        <v>0</v>
      </c>
      <c r="E145" s="86">
        <f>(E115+E128+E144)</f>
        <v>18569.520000000004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9"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Goshen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1102583</v>
      </c>
      <c r="D10" s="182">
        <f>ROUND((C10/$C$28)*100,1)</f>
        <v>78.099999999999994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132672</v>
      </c>
      <c r="D11" s="182">
        <f>ROUND((C11/$C$28)*100,1)</f>
        <v>9.4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72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2194</v>
      </c>
      <c r="D15" s="182">
        <f t="shared" ref="D15:D27" si="0">ROUND((C15/$C$28)*100,1)</f>
        <v>0.2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26423</v>
      </c>
      <c r="D16" s="182">
        <f t="shared" si="0"/>
        <v>1.9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88557</v>
      </c>
      <c r="D17" s="182">
        <f t="shared" si="0"/>
        <v>6.3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6380</v>
      </c>
      <c r="D19" s="182">
        <f t="shared" si="0"/>
        <v>0.5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53362</v>
      </c>
      <c r="D21" s="182">
        <f t="shared" si="0"/>
        <v>3.8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717</v>
      </c>
      <c r="C28" s="180">
        <f>SUM(C10:C27)</f>
        <v>1412243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1412243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936615</v>
      </c>
      <c r="D35" s="182">
        <f t="shared" ref="D35:D40" si="1">ROUND((C35/$C$41)*100,1)</f>
        <v>59.9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5834.359999999986</v>
      </c>
      <c r="D36" s="182">
        <f t="shared" si="1"/>
        <v>0.4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571587</v>
      </c>
      <c r="D37" s="182">
        <f t="shared" si="1"/>
        <v>36.6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697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48265</v>
      </c>
      <c r="D39" s="182">
        <f t="shared" si="1"/>
        <v>3.1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1562998.3599999999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Goshen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2018-09-20T17:16:03Z</cp:lastPrinted>
  <dcterms:created xsi:type="dcterms:W3CDTF">1997-12-04T19:04:30Z</dcterms:created>
  <dcterms:modified xsi:type="dcterms:W3CDTF">2018-11-13T19:44:48Z</dcterms:modified>
</cp:coreProperties>
</file>