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12585" yWindow="-15" windowWidth="12630" windowHeight="1239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I595" i="1" l="1"/>
  <c r="H255" i="1"/>
  <c r="G40" i="1" l="1"/>
  <c r="J179" i="1" l="1"/>
  <c r="F439" i="1"/>
  <c r="J468" i="1"/>
  <c r="G158" i="1" l="1"/>
  <c r="G97" i="1"/>
  <c r="G9" i="1" l="1"/>
  <c r="F63" i="1" l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50" i="1" s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B27" i="12"/>
  <c r="C27" i="12"/>
  <c r="B31" i="12"/>
  <c r="B9" i="12"/>
  <c r="B13" i="12"/>
  <c r="C9" i="12"/>
  <c r="B18" i="12"/>
  <c r="B22" i="12"/>
  <c r="C18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C57" i="2" s="1"/>
  <c r="F94" i="1"/>
  <c r="F111" i="1"/>
  <c r="G111" i="1"/>
  <c r="G112" i="1" s="1"/>
  <c r="H79" i="1"/>
  <c r="H112" i="1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L250" i="1"/>
  <c r="L332" i="1"/>
  <c r="L254" i="1"/>
  <c r="L268" i="1"/>
  <c r="L269" i="1"/>
  <c r="L349" i="1"/>
  <c r="C26" i="10" s="1"/>
  <c r="L350" i="1"/>
  <c r="I665" i="1"/>
  <c r="I670" i="1"/>
  <c r="G662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C78" i="2" s="1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3" i="2"/>
  <c r="E113" i="2"/>
  <c r="C114" i="2"/>
  <c r="D115" i="2"/>
  <c r="F115" i="2"/>
  <c r="G115" i="2"/>
  <c r="E120" i="2"/>
  <c r="E123" i="2"/>
  <c r="E124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G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I408" i="1" s="1"/>
  <c r="F401" i="1"/>
  <c r="G401" i="1"/>
  <c r="H401" i="1"/>
  <c r="H408" i="1" s="1"/>
  <c r="H644" i="1" s="1"/>
  <c r="J644" i="1" s="1"/>
  <c r="I401" i="1"/>
  <c r="F407" i="1"/>
  <c r="G407" i="1"/>
  <c r="H407" i="1"/>
  <c r="I407" i="1"/>
  <c r="F408" i="1"/>
  <c r="G408" i="1"/>
  <c r="H645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I452" i="1"/>
  <c r="F460" i="1"/>
  <c r="G460" i="1"/>
  <c r="H460" i="1"/>
  <c r="I460" i="1"/>
  <c r="F461" i="1"/>
  <c r="G461" i="1"/>
  <c r="H461" i="1"/>
  <c r="F470" i="1"/>
  <c r="G470" i="1"/>
  <c r="H470" i="1"/>
  <c r="I470" i="1"/>
  <c r="I476" i="1" s="1"/>
  <c r="H625" i="1" s="1"/>
  <c r="J470" i="1"/>
  <c r="J476" i="1" s="1"/>
  <c r="H626" i="1" s="1"/>
  <c r="F474" i="1"/>
  <c r="G474" i="1"/>
  <c r="H474" i="1"/>
  <c r="H476" i="1" s="1"/>
  <c r="H624" i="1" s="1"/>
  <c r="J624" i="1" s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60" i="1" s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H639" i="1"/>
  <c r="G640" i="1"/>
  <c r="H640" i="1"/>
  <c r="G641" i="1"/>
  <c r="J641" i="1" s="1"/>
  <c r="H641" i="1"/>
  <c r="G643" i="1"/>
  <c r="J643" i="1" s="1"/>
  <c r="H643" i="1"/>
  <c r="G644" i="1"/>
  <c r="G645" i="1"/>
  <c r="G651" i="1"/>
  <c r="G652" i="1"/>
  <c r="H652" i="1"/>
  <c r="G653" i="1"/>
  <c r="H653" i="1"/>
  <c r="G654" i="1"/>
  <c r="H654" i="1"/>
  <c r="H655" i="1"/>
  <c r="J655" i="1" s="1"/>
  <c r="F192" i="1"/>
  <c r="L328" i="1"/>
  <c r="D62" i="2"/>
  <c r="D63" i="2" s="1"/>
  <c r="F78" i="2"/>
  <c r="D50" i="2"/>
  <c r="G156" i="2"/>
  <c r="D91" i="2"/>
  <c r="G62" i="2"/>
  <c r="D19" i="13"/>
  <c r="C19" i="13" s="1"/>
  <c r="E78" i="2"/>
  <c r="E81" i="2" s="1"/>
  <c r="J571" i="1"/>
  <c r="I169" i="1"/>
  <c r="F476" i="1"/>
  <c r="H622" i="1" s="1"/>
  <c r="G338" i="1"/>
  <c r="G352" i="1" s="1"/>
  <c r="J140" i="1"/>
  <c r="G22" i="2"/>
  <c r="H140" i="1"/>
  <c r="L401" i="1"/>
  <c r="C139" i="2" s="1"/>
  <c r="H25" i="13"/>
  <c r="C25" i="13" s="1"/>
  <c r="J640" i="1"/>
  <c r="H571" i="1"/>
  <c r="H192" i="1"/>
  <c r="L570" i="1"/>
  <c r="I571" i="1"/>
  <c r="G36" i="2"/>
  <c r="L565" i="1"/>
  <c r="H33" i="13"/>
  <c r="C110" i="2" l="1"/>
  <c r="I369" i="1"/>
  <c r="H634" i="1" s="1"/>
  <c r="J639" i="1"/>
  <c r="I461" i="1"/>
  <c r="H642" i="1" s="1"/>
  <c r="J622" i="1"/>
  <c r="H52" i="1"/>
  <c r="H619" i="1" s="1"/>
  <c r="E31" i="2"/>
  <c r="K551" i="1"/>
  <c r="L544" i="1"/>
  <c r="J651" i="1"/>
  <c r="K598" i="1"/>
  <c r="G647" i="1" s="1"/>
  <c r="I552" i="1"/>
  <c r="L534" i="1"/>
  <c r="J545" i="1"/>
  <c r="H545" i="1"/>
  <c r="I545" i="1"/>
  <c r="L524" i="1"/>
  <c r="K550" i="1"/>
  <c r="K545" i="1"/>
  <c r="G545" i="1"/>
  <c r="K549" i="1"/>
  <c r="G476" i="1"/>
  <c r="H623" i="1" s="1"/>
  <c r="L419" i="1"/>
  <c r="C16" i="10"/>
  <c r="E119" i="2"/>
  <c r="E110" i="2"/>
  <c r="C11" i="10"/>
  <c r="L256" i="1"/>
  <c r="C29" i="10"/>
  <c r="C21" i="10"/>
  <c r="C118" i="2"/>
  <c r="E16" i="13"/>
  <c r="D14" i="13"/>
  <c r="C14" i="13" s="1"/>
  <c r="C18" i="10"/>
  <c r="C17" i="10"/>
  <c r="D7" i="13"/>
  <c r="C7" i="13" s="1"/>
  <c r="C119" i="2"/>
  <c r="C112" i="2"/>
  <c r="L362" i="1"/>
  <c r="H661" i="1"/>
  <c r="D18" i="2"/>
  <c r="D31" i="2"/>
  <c r="D51" i="2" s="1"/>
  <c r="I446" i="1"/>
  <c r="G642" i="1" s="1"/>
  <c r="J645" i="1"/>
  <c r="J634" i="1"/>
  <c r="G661" i="1"/>
  <c r="E122" i="2"/>
  <c r="E118" i="2"/>
  <c r="E121" i="2"/>
  <c r="L309" i="1"/>
  <c r="E125" i="2"/>
  <c r="E112" i="2"/>
  <c r="F338" i="1"/>
  <c r="F352" i="1" s="1"/>
  <c r="H338" i="1"/>
  <c r="H352" i="1" s="1"/>
  <c r="L270" i="1"/>
  <c r="F257" i="1"/>
  <c r="F271" i="1" s="1"/>
  <c r="C121" i="2"/>
  <c r="H257" i="1"/>
  <c r="H271" i="1" s="1"/>
  <c r="L247" i="1"/>
  <c r="K257" i="1"/>
  <c r="K271" i="1" s="1"/>
  <c r="I257" i="1"/>
  <c r="I271" i="1" s="1"/>
  <c r="L229" i="1"/>
  <c r="C20" i="10"/>
  <c r="C12" i="10"/>
  <c r="G257" i="1"/>
  <c r="G271" i="1" s="1"/>
  <c r="J257" i="1"/>
  <c r="J271" i="1" s="1"/>
  <c r="C13" i="10"/>
  <c r="L211" i="1"/>
  <c r="C123" i="2"/>
  <c r="C10" i="10"/>
  <c r="D5" i="13"/>
  <c r="C5" i="13" s="1"/>
  <c r="F112" i="1"/>
  <c r="J617" i="1"/>
  <c r="C18" i="2"/>
  <c r="C81" i="2"/>
  <c r="D29" i="13"/>
  <c r="C29" i="13" s="1"/>
  <c r="E8" i="13"/>
  <c r="C8" i="13" s="1"/>
  <c r="L290" i="1"/>
  <c r="L539" i="1"/>
  <c r="K503" i="1"/>
  <c r="L382" i="1"/>
  <c r="G636" i="1" s="1"/>
  <c r="J636" i="1" s="1"/>
  <c r="K352" i="1"/>
  <c r="E109" i="2"/>
  <c r="E115" i="2" s="1"/>
  <c r="C62" i="2"/>
  <c r="E57" i="2"/>
  <c r="E62" i="2" s="1"/>
  <c r="E63" i="2" s="1"/>
  <c r="F661" i="1"/>
  <c r="C19" i="10"/>
  <c r="C15" i="10"/>
  <c r="G552" i="1"/>
  <c r="D12" i="13"/>
  <c r="C12" i="13" s="1"/>
  <c r="J623" i="1"/>
  <c r="E13" i="13"/>
  <c r="C13" i="13" s="1"/>
  <c r="D6" i="13"/>
  <c r="C6" i="13" s="1"/>
  <c r="D15" i="13"/>
  <c r="C15" i="13" s="1"/>
  <c r="G649" i="1"/>
  <c r="J649" i="1" s="1"/>
  <c r="J338" i="1"/>
  <c r="J352" i="1" s="1"/>
  <c r="E130" i="2"/>
  <c r="D127" i="2"/>
  <c r="D128" i="2" s="1"/>
  <c r="D145" i="2" s="1"/>
  <c r="C124" i="2"/>
  <c r="C120" i="2"/>
  <c r="C111" i="2"/>
  <c r="C56" i="2"/>
  <c r="F662" i="1"/>
  <c r="I662" i="1" s="1"/>
  <c r="C16" i="13"/>
  <c r="F22" i="13"/>
  <c r="C22" i="13" s="1"/>
  <c r="F81" i="2"/>
  <c r="L351" i="1"/>
  <c r="H647" i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G50" i="2"/>
  <c r="G51" i="2" s="1"/>
  <c r="J652" i="1"/>
  <c r="J642" i="1"/>
  <c r="G571" i="1"/>
  <c r="I434" i="1"/>
  <c r="G434" i="1"/>
  <c r="E104" i="2"/>
  <c r="I663" i="1"/>
  <c r="C27" i="10"/>
  <c r="G635" i="1"/>
  <c r="J635" i="1" s="1"/>
  <c r="C31" i="12" l="1"/>
  <c r="A31" i="12" s="1"/>
  <c r="C40" i="12"/>
  <c r="A40" i="12" s="1"/>
  <c r="J647" i="1"/>
  <c r="C22" i="12"/>
  <c r="A22" i="12" s="1"/>
  <c r="C13" i="12"/>
  <c r="A13" i="12" s="1"/>
  <c r="I661" i="1"/>
  <c r="L545" i="1"/>
  <c r="K552" i="1"/>
  <c r="E128" i="2"/>
  <c r="C115" i="2"/>
  <c r="G660" i="1"/>
  <c r="G664" i="1" s="1"/>
  <c r="G667" i="1" s="1"/>
  <c r="F660" i="1"/>
  <c r="F664" i="1" s="1"/>
  <c r="L257" i="1"/>
  <c r="L271" i="1" s="1"/>
  <c r="G632" i="1" s="1"/>
  <c r="J632" i="1" s="1"/>
  <c r="E145" i="2"/>
  <c r="L338" i="1"/>
  <c r="L352" i="1" s="1"/>
  <c r="G633" i="1" s="1"/>
  <c r="J633" i="1" s="1"/>
  <c r="C128" i="2"/>
  <c r="H660" i="1"/>
  <c r="H664" i="1" s="1"/>
  <c r="H648" i="1"/>
  <c r="J648" i="1" s="1"/>
  <c r="E33" i="13"/>
  <c r="D35" i="13" s="1"/>
  <c r="F193" i="1"/>
  <c r="G627" i="1" s="1"/>
  <c r="J627" i="1" s="1"/>
  <c r="H646" i="1"/>
  <c r="C28" i="10"/>
  <c r="D19" i="10" s="1"/>
  <c r="D31" i="13"/>
  <c r="C31" i="13" s="1"/>
  <c r="C63" i="2"/>
  <c r="C104" i="2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C145" i="2" l="1"/>
  <c r="I660" i="1"/>
  <c r="I664" i="1" s="1"/>
  <c r="I672" i="1" s="1"/>
  <c r="C7" i="10" s="1"/>
  <c r="G672" i="1"/>
  <c r="C5" i="10" s="1"/>
  <c r="D33" i="13"/>
  <c r="D36" i="13" s="1"/>
  <c r="D11" i="10"/>
  <c r="H667" i="1"/>
  <c r="H672" i="1"/>
  <c r="C6" i="10" s="1"/>
  <c r="D22" i="10"/>
  <c r="D27" i="10"/>
  <c r="D24" i="10"/>
  <c r="D21" i="10"/>
  <c r="D17" i="10"/>
  <c r="D13" i="10"/>
  <c r="D18" i="10"/>
  <c r="D12" i="10"/>
  <c r="D10" i="10"/>
  <c r="D26" i="10"/>
  <c r="C30" i="10"/>
  <c r="D16" i="10"/>
  <c r="D23" i="10"/>
  <c r="D20" i="10"/>
  <c r="D15" i="10"/>
  <c r="D25" i="10"/>
  <c r="F672" i="1"/>
  <c r="C4" i="10" s="1"/>
  <c r="F667" i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<sst xmlns="http://schemas.openxmlformats.org/spreadsheetml/2006/main" count="3958" uniqueCount="914">
  <si>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</si>
  <si>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</si>
  <si>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</si>
  <si>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</si>
  <si>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</si>
  <si>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</si>
  <si>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</si>
  <si>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</si>
  <si>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</si>
  <si>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</si>
  <si>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</si>
  <si>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</si>
  <si>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</si>
  <si>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</si>
  <si>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</si>
  <si>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</si>
  <si>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</si>
  <si>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</si>
  <si>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</si>
  <si>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</si>
  <si>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</si>
  <si>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</si>
  <si>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</si>
  <si>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</si>
  <si>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</si>
  <si>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</si>
  <si>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</si>
  <si>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</si>
  <si>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</si>
  <si>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</si>
  <si>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</si>
  <si>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</si>
  <si>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</si>
  <si>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</si>
  <si>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</si>
  <si>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</si>
  <si>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</si>
  <si>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</si>
  <si>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</si>
  <si>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</si>
  <si>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</si>
  <si>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</si>
  <si>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</si>
  <si>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</si>
  <si>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</si>
  <si>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</si>
  <si>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</si>
  <si>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</si>
  <si>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</si>
  <si>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</si>
  <si>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</si>
  <si>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</si>
  <si>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</si>
  <si>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</si>
  <si>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</si>
  <si>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</si>
  <si>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</si>
  <si>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</si>
  <si>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</si>
  <si>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</si>
  <si>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</si>
  <si>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</si>
  <si>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</si>
  <si>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</si>
  <si>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</si>
  <si>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</si>
  <si>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</si>
  <si>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</si>
  <si>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</si>
  <si>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</si>
  <si>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</si>
  <si>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</si>
  <si>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</si>
  <si>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</si>
  <si>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</si>
  <si>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</si>
  <si>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</si>
  <si>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</si>
  <si>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</si>
  <si>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</si>
  <si>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</si>
  <si>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</si>
  <si>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</si>
  <si>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</si>
  <si>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</si>
  <si>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</si>
  <si>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</si>
  <si>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</si>
  <si>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</si>
  <si>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</si>
  <si>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</si>
  <si>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</si>
  <si>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</si>
  <si>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</si>
  <si>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</si>
  <si>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</si>
  <si>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</si>
  <si>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</si>
  <si>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</si>
  <si>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</si>
  <si>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</si>
  <si>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</si>
  <si>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</si>
  <si>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</si>
  <si>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</si>
  <si>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</si>
  <si>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</si>
  <si>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</si>
  <si>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</si>
  <si>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</si>
  <si>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</si>
  <si>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</si>
  <si>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</si>
  <si>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</si>
  <si>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</si>
  <si>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</si>
  <si>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</si>
  <si>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</si>
  <si>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</si>
  <si>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</si>
  <si>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</si>
  <si>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</si>
  <si>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</si>
  <si>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</si>
  <si>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</si>
  <si>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</si>
  <si>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</si>
  <si>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</si>
  <si>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</si>
  <si>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</si>
  <si>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</si>
  <si>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</si>
  <si>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</si>
  <si>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</si>
  <si>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</si>
  <si>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</si>
  <si>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</si>
  <si>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</si>
  <si>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</si>
  <si>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</si>
  <si>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</si>
  <si>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</si>
  <si>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</si>
  <si>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</si>
  <si>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</si>
  <si>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</si>
  <si>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</si>
  <si>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</si>
  <si>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</si>
  <si>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</si>
  <si>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</si>
  <si>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</si>
  <si>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</si>
  <si>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</si>
  <si>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</si>
  <si>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</si>
  <si>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</si>
  <si>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</si>
  <si>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</si>
  <si>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</si>
  <si>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</si>
  <si>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</si>
  <si>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</si>
  <si>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</si>
  <si>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</si>
  <si>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</si>
  <si>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</si>
  <si>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</si>
  <si>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</si>
  <si>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</si>
  <si>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</si>
  <si>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</si>
  <si>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</si>
  <si>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</si>
  <si>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</si>
  <si>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</si>
  <si>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</si>
  <si>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</si>
  <si>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</si>
  <si>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</si>
  <si>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</si>
  <si>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</si>
  <si>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</si>
  <si>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</si>
  <si>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</si>
  <si>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</si>
  <si>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</si>
  <si>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</si>
  <si>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</si>
  <si>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</si>
  <si>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</si>
  <si>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</si>
  <si>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</si>
  <si>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</si>
  <si>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</si>
  <si>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</si>
  <si>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</si>
  <si>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</si>
  <si>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</si>
  <si>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</si>
  <si>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</si>
  <si>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</si>
  <si>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</si>
  <si>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</si>
  <si>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</si>
  <si>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</si>
  <si>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</si>
  <si>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</si>
  <si>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</si>
  <si>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</si>
  <si>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</si>
  <si>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</si>
  <si>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</si>
  <si>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</si>
  <si>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</si>
  <si>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</si>
  <si>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</si>
  <si>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</si>
  <si>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</si>
  <si>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</si>
  <si>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</si>
  <si>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</si>
  <si>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</si>
  <si>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</si>
  <si>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</si>
  <si>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</si>
  <si>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</si>
  <si>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</si>
  <si>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</si>
  <si>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</si>
  <si>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</si>
  <si>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</si>
  <si>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</si>
  <si>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</si>
  <si>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</si>
  <si>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</si>
  <si>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</si>
  <si>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</si>
  <si>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</si>
  <si>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</si>
  <si>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</si>
  <si>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</si>
  <si>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</si>
  <si>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</si>
  <si>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</si>
  <si>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</si>
  <si>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</si>
  <si>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</si>
  <si>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</si>
  <si>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</si>
  <si>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</si>
  <si>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</si>
  <si>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</si>
  <si>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</si>
  <si>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</si>
  <si>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</si>
  <si>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</si>
  <si>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</si>
  <si>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</si>
  <si>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</si>
  <si>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</si>
  <si>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</si>
  <si>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</si>
  <si>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</si>
  <si>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</si>
  <si>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</si>
  <si>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</si>
  <si>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</si>
  <si>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</si>
  <si>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</si>
  <si>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</si>
  <si>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</si>
  <si>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</si>
  <si>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</si>
  <si>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</si>
  <si>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</si>
  <si>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</si>
  <si>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</si>
  <si>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</si>
  <si>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</si>
  <si>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</si>
  <si>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</si>
  <si>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</si>
  <si>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</si>
  <si>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</si>
  <si>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</si>
  <si>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</si>
  <si>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</si>
  <si>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</si>
  <si>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</si>
  <si>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</si>
  <si>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</si>
  <si>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</si>
  <si>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</si>
  <si>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</si>
  <si>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</si>
  <si>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</si>
  <si>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</si>
  <si>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</si>
  <si>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</si>
  <si>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</si>
  <si>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</si>
  <si>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</si>
  <si>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</si>
  <si>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</si>
  <si>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</si>
  <si>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</si>
  <si>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</si>
  <si>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</si>
  <si>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</si>
  <si>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</si>
  <si>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</si>
  <si>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</si>
  <si>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</si>
  <si>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</si>
  <si>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</si>
  <si>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</si>
  <si>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</si>
  <si>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</si>
  <si>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</si>
  <si>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</si>
  <si>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</si>
  <si>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</si>
  <si>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</si>
  <si>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</si>
  <si>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</si>
  <si>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</si>
  <si>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</si>
  <si>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</si>
  <si>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</si>
  <si>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</si>
  <si>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</si>
  <si>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</si>
  <si>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</si>
  <si>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</si>
  <si>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</si>
  <si>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</si>
  <si>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</si>
  <si>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</si>
  <si>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</si>
  <si>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</si>
  <si>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</si>
  <si>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</si>
  <si>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</si>
  <si>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</si>
  <si>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</si>
  <si>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</si>
  <si>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</si>
  <si>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</si>
  <si>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</si>
  <si>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</si>
  <si>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</si>
  <si>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</si>
  <si>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</si>
  <si>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</si>
  <si>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</si>
  <si>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</si>
  <si>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</si>
  <si>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</si>
  <si>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</si>
  <si>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</si>
  <si>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</si>
  <si>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</si>
  <si>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</si>
  <si>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</si>
  <si>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</si>
  <si>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</si>
  <si>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</si>
  <si>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</si>
  <si>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</si>
  <si>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</si>
  <si>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</si>
  <si>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</si>
  <si>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</si>
  <si>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</si>
  <si>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</si>
  <si>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</si>
  <si>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</si>
  <si>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</si>
  <si>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</si>
  <si>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</si>
  <si>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</si>
  <si>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</si>
  <si>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</si>
  <si>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</si>
  <si>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</si>
  <si>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</si>
  <si>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</si>
  <si>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</si>
  <si>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</si>
  <si>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</si>
  <si>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</si>
  <si>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</si>
  <si>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</si>
  <si>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</si>
  <si>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</si>
  <si>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</si>
  <si>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</si>
  <si>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</si>
  <si>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</si>
  <si>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</si>
  <si>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</si>
  <si>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</si>
  <si>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</si>
  <si>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</si>
  <si>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</si>
  <si>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</si>
  <si>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</si>
  <si>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</si>
  <si>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</si>
  <si>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</si>
  <si>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</si>
  <si>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</si>
  <si>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</si>
  <si>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</si>
  <si>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</si>
  <si>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</si>
  <si>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</si>
  <si>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</si>
  <si>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</si>
  <si>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</si>
  <si>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</si>
  <si>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</si>
  <si>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</si>
  <si>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</si>
  <si>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</si>
  <si>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</si>
  <si>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</si>
  <si>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</si>
  <si>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</si>
  <si>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</si>
  <si>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</si>
  <si>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</si>
  <si>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</si>
  <si>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</si>
  <si>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</si>
  <si>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</si>
  <si>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</si>
  <si>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</si>
  <si>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</si>
  <si>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</si>
  <si>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</si>
  <si>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</si>
  <si>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</si>
  <si>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</si>
  <si>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</si>
  <si>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</si>
  <si>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</si>
  <si>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</si>
  <si>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</si>
  <si>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</si>
  <si>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</si>
  <si>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</si>
  <si>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</si>
  <si>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</si>
  <si>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</si>
  <si>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</si>
  <si>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</si>
  <si>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</si>
  <si>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</si>
  <si>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</si>
  <si>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</si>
  <si>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</si>
  <si>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</si>
  <si>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</si>
  <si>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</si>
  <si>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</si>
  <si>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</si>
  <si>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</si>
  <si>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</si>
  <si>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</si>
  <si>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</si>
  <si>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</si>
  <si>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</si>
  <si>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</si>
  <si>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</si>
  <si>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</si>
  <si>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</si>
  <si>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</si>
  <si>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</si>
  <si>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</si>
  <si>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</si>
  <si>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</si>
  <si>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</si>
  <si>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</si>
  <si>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</si>
  <si>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</si>
  <si>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</si>
  <si>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</si>
  <si>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</si>
  <si>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</si>
  <si>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</si>
  <si>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</si>
  <si>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</si>
  <si>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</si>
  <si>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</si>
  <si>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</si>
  <si>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</si>
  <si>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</si>
  <si>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</si>
  <si>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</si>
  <si>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</si>
  <si>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</si>
  <si>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</si>
  <si>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</si>
  <si>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</si>
  <si>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</si>
  <si>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</si>
  <si>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</si>
  <si>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</si>
  <si>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</si>
  <si>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</si>
  <si>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</si>
  <si>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</si>
  <si>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</si>
  <si>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</si>
  <si>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</si>
  <si>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</si>
  <si>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</si>
  <si>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</si>
  <si>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</si>
  <si>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</si>
  <si>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</si>
  <si>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</si>
  <si>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</si>
  <si>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</si>
  <si>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</si>
  <si>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</si>
  <si>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</si>
  <si>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</si>
  <si>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</si>
  <si>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</si>
  <si>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</si>
  <si>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</si>
  <si>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</si>
  <si>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</si>
  <si>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</si>
  <si>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</si>
  <si>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</si>
  <si>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</si>
  <si>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</si>
  <si>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</si>
  <si>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</si>
  <si>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</si>
  <si>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</si>
  <si>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</si>
  <si>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</si>
  <si>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</si>
  <si>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</si>
  <si>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</si>
  <si>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</si>
  <si>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</si>
  <si>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</si>
  <si>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</si>
  <si>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</si>
  <si>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</si>
  <si>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</si>
  <si>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</si>
  <si>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</si>
  <si>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</si>
  <si>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</si>
  <si>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</si>
  <si>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</si>
  <si>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</si>
  <si>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</si>
  <si>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</si>
  <si>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</si>
  <si>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</si>
  <si>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</si>
  <si>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</si>
  <si>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</si>
  <si>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</si>
  <si>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</si>
  <si>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</si>
  <si>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</si>
  <si>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</si>
  <si>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</si>
  <si>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</si>
  <si>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</si>
  <si>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</si>
  <si>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</si>
  <si>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</si>
  <si>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</si>
  <si>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</si>
  <si>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</si>
  <si>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</si>
  <si>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</si>
  <si>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</si>
  <si>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</si>
  <si>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</si>
  <si>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</si>
  <si>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</si>
  <si>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</si>
  <si>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</si>
  <si>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</si>
  <si>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</si>
  <si>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</si>
  <si>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</si>
  <si>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</si>
  <si>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</si>
  <si>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</si>
  <si>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</si>
  <si>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</si>
  <si>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</si>
  <si>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</si>
  <si>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</si>
  <si>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</si>
  <si>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</si>
  <si>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</si>
  <si>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</si>
  <si>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</si>
  <si>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</si>
  <si>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</si>
  <si>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</si>
  <si>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</si>
  <si>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</si>
  <si>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</si>
  <si>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</si>
  <si>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</si>
  <si>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</si>
  <si>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</si>
  <si>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</si>
  <si>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</si>
  <si>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</si>
  <si>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</si>
  <si>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</si>
  <si>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</si>
  <si>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</si>
  <si>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</si>
  <si>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</si>
  <si>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</si>
  <si>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</si>
  <si>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</si>
  <si>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</si>
  <si>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</si>
  <si>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</si>
  <si>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</si>
  <si>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</si>
  <si>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</si>
  <si>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</si>
  <si>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</si>
  <si>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</si>
  <si>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</si>
  <si>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</si>
  <si>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</si>
  <si>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</si>
  <si>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</si>
  <si>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</si>
  <si>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</si>
  <si>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</si>
  <si>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</si>
  <si>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</si>
  <si>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</si>
  <si>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</si>
  <si>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</si>
  <si>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</si>
  <si>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</si>
  <si>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</si>
  <si>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</si>
  <si>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</si>
  <si>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</si>
  <si>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</si>
  <si>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</si>
  <si>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</si>
  <si>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</si>
  <si>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</si>
  <si>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</si>
  <si>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</si>
  <si>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</si>
  <si>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</si>
  <si>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</si>
  <si>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</si>
  <si>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</si>
  <si>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</si>
  <si>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</si>
  <si>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</si>
  <si>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</si>
  <si>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</si>
  <si>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</si>
  <si>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</si>
  <si>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</si>
  <si>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</si>
  <si>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</si>
  <si>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</si>
  <si>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</si>
  <si>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</si>
  <si>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</si>
  <si>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</si>
  <si>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</si>
  <si>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</si>
  <si>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</si>
  <si>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</si>
  <si>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</si>
  <si>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</si>
  <si>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</si>
  <si>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</si>
  <si>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</si>
  <si>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</si>
  <si>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</si>
  <si>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</si>
  <si>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</si>
  <si>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</si>
  <si>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</si>
  <si>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</si>
  <si>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</si>
  <si>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</si>
  <si>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</si>
  <si>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</si>
  <si>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</si>
  <si>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</si>
  <si>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</si>
  <si>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</si>
  <si>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</si>
  <si>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</si>
  <si>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</si>
  <si>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</si>
  <si>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</si>
  <si>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</si>
  <si>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</si>
  <si>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</si>
  <si>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</si>
  <si>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</si>
  <si>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</si>
  <si>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</si>
  <si>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</si>
  <si>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</si>
  <si>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</si>
  <si>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</si>
  <si>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</si>
  <si>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</si>
  <si>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</si>
  <si>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</si>
  <si>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</si>
  <si>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</si>
  <si>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</si>
  <si>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</si>
  <si>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</si>
  <si>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</si>
  <si>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</si>
  <si>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</si>
  <si>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</si>
  <si>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</si>
  <si>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</si>
  <si>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</si>
  <si>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</si>
  <si>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</si>
  <si>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</si>
  <si>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</si>
  <si>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</si>
  <si>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</si>
  <si>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</si>
  <si>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</si>
  <si>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</si>
  <si>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</si>
  <si>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</si>
  <si>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</si>
  <si>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</si>
  <si>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</si>
  <si>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</si>
  <si>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</si>
  <si>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</si>
  <si>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</si>
  <si>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</si>
  <si>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</si>
  <si>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</si>
  <si>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</si>
  <si>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</si>
  <si>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</si>
  <si>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</si>
  <si>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</si>
  <si>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</si>
  <si>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</si>
  <si>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</si>
  <si>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</si>
  <si>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</si>
  <si>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</si>
  <si>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</si>
  <si>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</si>
  <si>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</si>
  <si>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</si>
  <si>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</si>
  <si>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</si>
  <si>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</si>
  <si>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</si>
  <si>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</si>
  <si>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</si>
  <si>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</si>
  <si>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</si>
  <si>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</si>
  <si>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</si>
  <si>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</si>
  <si>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</si>
  <si>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</si>
  <si>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</si>
  <si>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</si>
  <si>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</si>
  <si>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</si>
  <si>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</si>
  <si>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</si>
  <si>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</si>
  <si>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</si>
  <si>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</si>
  <si>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</si>
  <si>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</si>
  <si>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</si>
  <si>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</si>
  <si>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</si>
  <si>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</si>
  <si>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</si>
  <si>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</si>
  <si>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</si>
  <si>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</si>
  <si>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</si>
  <si>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</si>
  <si>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</si>
  <si>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</si>
  <si>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</si>
  <si>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</si>
  <si>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</si>
  <si>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</si>
  <si>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</si>
  <si>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</si>
  <si>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</si>
  <si>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</si>
  <si>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</si>
  <si>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</si>
  <si>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</si>
  <si>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</si>
  <si>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</si>
  <si>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</si>
  <si>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</si>
  <si>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</si>
  <si>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</si>
  <si>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</si>
  <si>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</si>
  <si>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</si>
  <si>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</si>
  <si>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</si>
  <si>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</si>
  <si>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</si>
  <si>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</si>
  <si>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</si>
  <si>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</si>
  <si>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</si>
  <si>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</si>
  <si>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</si>
  <si>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</si>
  <si>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</si>
  <si>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</si>
  <si>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</si>
  <si>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</si>
  <si>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</si>
  <si>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</si>
  <si>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</si>
  <si>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</si>
  <si>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</si>
  <si>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</si>
  <si>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</si>
  <si>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</si>
  <si>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</si>
  <si>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</si>
  <si>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</si>
  <si>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</si>
  <si>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</si>
  <si>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</si>
  <si>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</si>
  <si>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</si>
  <si>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</si>
  <si>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</si>
  <si>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</si>
  <si>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</si>
  <si>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</si>
  <si>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</si>
  <si>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</si>
  <si>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</si>
  <si>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</si>
  <si>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</si>
  <si>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</si>
  <si>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</si>
  <si>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</si>
  <si>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</si>
  <si>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</si>
  <si>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</si>
  <si>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</si>
  <si>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</si>
  <si>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</si>
  <si>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</si>
  <si>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</si>
  <si>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</si>
  <si>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</si>
  <si>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</si>
  <si>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</si>
  <si>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</si>
  <si>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</si>
  <si>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</si>
  <si>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</si>
  <si>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</si>
  <si>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</si>
  <si>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</si>
  <si>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</si>
  <si>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</si>
  <si>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</si>
  <si>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</si>
  <si>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</si>
  <si>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</si>
  <si>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</si>
  <si>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</si>
  <si>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</si>
  <si>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</si>
  <si>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</si>
  <si>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</si>
  <si>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</si>
  <si>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19 / 6:  Prior Year Audit Ajustment on expense and encumbrance</t>
  </si>
  <si>
    <t>Hampstead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</si>
</sst>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0" fontId="3" fillId="0" borderId="0" xfId="0" quotePrefix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G665" sqref="G665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913</v>
      </c>
      <c r="B2" s="21">
        <v>223</v>
      </c>
      <c r="C2" s="21">
        <v>223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1085363.13+525</f>
        <v>1085888.1299999999</v>
      </c>
      <c r="G9" s="18">
        <f>77959.23</f>
        <v>77959.23</v>
      </c>
      <c r="H9" s="18"/>
      <c r="I9" s="18"/>
      <c r="J9" s="67">
        <f>SUM(I439)</f>
        <v>128699.21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564879.18999999994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379983.91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41482.53</v>
      </c>
      <c r="G13" s="18">
        <v>4022.17</v>
      </c>
      <c r="H13" s="18">
        <v>257950.32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10196.93</v>
      </c>
      <c r="G14" s="18">
        <v>5166.8500000000004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16993.25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1517551.4999999998</v>
      </c>
      <c r="G19" s="41">
        <f>SUM(G9:G18)</f>
        <v>104141.5</v>
      </c>
      <c r="H19" s="41">
        <f>SUM(H9:H18)</f>
        <v>257950.32</v>
      </c>
      <c r="I19" s="41">
        <f>SUM(I9:I18)</f>
        <v>0</v>
      </c>
      <c r="J19" s="41">
        <f>SUM(J9:J18)</f>
        <v>693578.39999999991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52272.88</v>
      </c>
      <c r="G22" s="18">
        <v>71284.490000000005</v>
      </c>
      <c r="H22" s="18">
        <v>256426.54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47093.73</v>
      </c>
      <c r="G24" s="18">
        <v>1823.6</v>
      </c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59986.46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211435</v>
      </c>
      <c r="G30" s="18">
        <v>11427.38</v>
      </c>
      <c r="H30" s="18">
        <v>1523.78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370788.07</v>
      </c>
      <c r="G32" s="41">
        <f>SUM(G22:G31)</f>
        <v>84535.470000000016</v>
      </c>
      <c r="H32" s="41">
        <f>SUM(H22:H31)</f>
        <v>257950.32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16993.25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f>19606.03-16993.25</f>
        <v>2612.7799999999988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125000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300000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693578.4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48630.99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673132.44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1146763.43</v>
      </c>
      <c r="G51" s="41">
        <f>SUM(G35:G50)</f>
        <v>19606.03</v>
      </c>
      <c r="H51" s="41">
        <f>SUM(H35:H50)</f>
        <v>0</v>
      </c>
      <c r="I51" s="41">
        <f>SUM(I35:I50)</f>
        <v>0</v>
      </c>
      <c r="J51" s="41">
        <f>SUM(J35:J50)</f>
        <v>693578.4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1517551.5</v>
      </c>
      <c r="G52" s="41">
        <f>G51+G32</f>
        <v>104141.50000000001</v>
      </c>
      <c r="H52" s="41">
        <f>H51+H32</f>
        <v>257950.32</v>
      </c>
      <c r="I52" s="41">
        <f>I51+I32</f>
        <v>0</v>
      </c>
      <c r="J52" s="41">
        <f>J51+J32</f>
        <v>693578.4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18487752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18487752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f>193651.36+2080</f>
        <v>195731.36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34371.67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230103.02999999997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/>
      <c r="G96" s="18"/>
      <c r="H96" s="18"/>
      <c r="I96" s="18"/>
      <c r="J96" s="18">
        <v>3699.21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136958.7+4161.6+83075.44+14856.24</f>
        <v>239051.98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209.88</v>
      </c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15605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15814.88</v>
      </c>
      <c r="G111" s="41">
        <f>SUM(G96:G110)</f>
        <v>239051.98</v>
      </c>
      <c r="H111" s="41">
        <f>SUM(H96:H110)</f>
        <v>0</v>
      </c>
      <c r="I111" s="41">
        <f>SUM(I96:I110)</f>
        <v>0</v>
      </c>
      <c r="J111" s="41">
        <f>SUM(J96:J110)</f>
        <v>3699.21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18733669.91</v>
      </c>
      <c r="G112" s="41">
        <f>G60+G111</f>
        <v>239051.98</v>
      </c>
      <c r="H112" s="41">
        <f>H60+H79+H94+H111</f>
        <v>0</v>
      </c>
      <c r="I112" s="41">
        <f>I60+I111</f>
        <v>0</v>
      </c>
      <c r="J112" s="41">
        <f>J60+J111</f>
        <v>3699.21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2618494.92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2521040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19634.72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5159169.6399999997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252848.96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3366.07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252848.96</v>
      </c>
      <c r="G136" s="41">
        <f>SUM(G123:G135)</f>
        <v>3366.07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5412018.5999999996</v>
      </c>
      <c r="G140" s="41">
        <f>G121+SUM(G136:G137)</f>
        <v>3366.07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65282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29878.84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f>48531.72+15839.09</f>
        <v>64370.81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223981.11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118420.86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118420.86</v>
      </c>
      <c r="G162" s="41">
        <f>SUM(G150:G161)</f>
        <v>64370.81</v>
      </c>
      <c r="H162" s="41">
        <f>SUM(H150:H161)</f>
        <v>319141.94999999995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118420.86</v>
      </c>
      <c r="G169" s="41">
        <f>G147+G162+SUM(G163:G168)</f>
        <v>64370.81</v>
      </c>
      <c r="H169" s="41">
        <f>H147+H162+SUM(H163:H168)</f>
        <v>319141.94999999995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>
        <f>125000</f>
        <v>125000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125000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125000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24264109.369999997</v>
      </c>
      <c r="G193" s="47">
        <f>G112+G140+G169+G192</f>
        <v>306788.86</v>
      </c>
      <c r="H193" s="47">
        <f>H112+H140+H169+H192</f>
        <v>319141.94999999995</v>
      </c>
      <c r="I193" s="47">
        <f>I112+I140+I169+I192</f>
        <v>0</v>
      </c>
      <c r="J193" s="47">
        <f>J112+J140+J192</f>
        <v>128699.21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2501064.5699999998</v>
      </c>
      <c r="G197" s="18">
        <v>1314399.03</v>
      </c>
      <c r="H197" s="18">
        <v>3206.73</v>
      </c>
      <c r="I197" s="18">
        <v>92972.33</v>
      </c>
      <c r="J197" s="18">
        <v>73852.13</v>
      </c>
      <c r="K197" s="18">
        <v>4854.6000000000004</v>
      </c>
      <c r="L197" s="19">
        <f>SUM(F197:K197)</f>
        <v>3990349.3899999997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1123513.44</v>
      </c>
      <c r="G198" s="18">
        <v>590446.56000000006</v>
      </c>
      <c r="H198" s="18">
        <v>201885.21</v>
      </c>
      <c r="I198" s="18">
        <v>5603.96</v>
      </c>
      <c r="J198" s="18">
        <v>2143.58</v>
      </c>
      <c r="K198" s="18">
        <v>942.08</v>
      </c>
      <c r="L198" s="19">
        <f>SUM(F198:K198)</f>
        <v>1924534.83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1727.1</v>
      </c>
      <c r="G200" s="18">
        <v>907.65</v>
      </c>
      <c r="H200" s="18">
        <v>0</v>
      </c>
      <c r="I200" s="18">
        <v>123.97</v>
      </c>
      <c r="J200" s="18">
        <v>0</v>
      </c>
      <c r="K200" s="18">
        <v>0</v>
      </c>
      <c r="L200" s="19">
        <f>SUM(F200:K200)</f>
        <v>2758.72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348964.5</v>
      </c>
      <c r="G202" s="18">
        <v>183393.35</v>
      </c>
      <c r="H202" s="18">
        <v>10074.14</v>
      </c>
      <c r="I202" s="18">
        <v>6815.93</v>
      </c>
      <c r="J202" s="18">
        <v>0</v>
      </c>
      <c r="K202" s="18">
        <v>1628.41</v>
      </c>
      <c r="L202" s="19">
        <f t="shared" ref="L202:L208" si="0">SUM(F202:K202)</f>
        <v>550876.33000000007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66476.7</v>
      </c>
      <c r="G203" s="18">
        <v>60084.43</v>
      </c>
      <c r="H203" s="18">
        <v>17120.37</v>
      </c>
      <c r="I203" s="18">
        <v>18038.14</v>
      </c>
      <c r="J203" s="18">
        <v>14043.98</v>
      </c>
      <c r="K203" s="18">
        <v>0</v>
      </c>
      <c r="L203" s="19">
        <f t="shared" si="0"/>
        <v>175763.62000000002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2698.59</v>
      </c>
      <c r="G204" s="18">
        <v>1418.21</v>
      </c>
      <c r="H204" s="18">
        <v>206011.29</v>
      </c>
      <c r="I204" s="18">
        <v>318.42</v>
      </c>
      <c r="J204" s="18">
        <v>0</v>
      </c>
      <c r="K204" s="18">
        <v>7148.15</v>
      </c>
      <c r="L204" s="19">
        <f t="shared" si="0"/>
        <v>217594.66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340905.09</v>
      </c>
      <c r="G205" s="18">
        <v>179157.84</v>
      </c>
      <c r="H205" s="18">
        <v>27445.05</v>
      </c>
      <c r="I205" s="18">
        <v>3875.8</v>
      </c>
      <c r="J205" s="18">
        <v>5349.68</v>
      </c>
      <c r="K205" s="18">
        <v>2151</v>
      </c>
      <c r="L205" s="19">
        <f t="shared" si="0"/>
        <v>558884.4600000002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311338.3</v>
      </c>
      <c r="G207" s="18">
        <v>164492.75</v>
      </c>
      <c r="H207" s="18">
        <v>115772.44</v>
      </c>
      <c r="I207" s="18">
        <v>143948.57999999999</v>
      </c>
      <c r="J207" s="18">
        <v>14950.06</v>
      </c>
      <c r="K207" s="18">
        <v>4539.38</v>
      </c>
      <c r="L207" s="19">
        <f t="shared" si="0"/>
        <v>755041.51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0</v>
      </c>
      <c r="G208" s="18">
        <v>0</v>
      </c>
      <c r="H208" s="18">
        <v>299192.34000000003</v>
      </c>
      <c r="I208" s="18">
        <v>0</v>
      </c>
      <c r="J208" s="18">
        <v>0</v>
      </c>
      <c r="K208" s="18">
        <v>0</v>
      </c>
      <c r="L208" s="19">
        <f t="shared" si="0"/>
        <v>299192.34000000003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0</v>
      </c>
      <c r="G209" s="18">
        <v>0</v>
      </c>
      <c r="H209" s="18">
        <v>0</v>
      </c>
      <c r="I209" s="18">
        <v>12336.49</v>
      </c>
      <c r="J209" s="18">
        <v>0</v>
      </c>
      <c r="K209" s="18">
        <v>0</v>
      </c>
      <c r="L209" s="19">
        <f>SUM(F209:K209)</f>
        <v>12336.49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4696688.29</v>
      </c>
      <c r="G211" s="41">
        <f t="shared" si="1"/>
        <v>2494299.8199999998</v>
      </c>
      <c r="H211" s="41">
        <f t="shared" si="1"/>
        <v>880707.57000000007</v>
      </c>
      <c r="I211" s="41">
        <f t="shared" si="1"/>
        <v>284033.62</v>
      </c>
      <c r="J211" s="41">
        <f t="shared" si="1"/>
        <v>110339.43</v>
      </c>
      <c r="K211" s="41">
        <f t="shared" si="1"/>
        <v>21263.62</v>
      </c>
      <c r="L211" s="41">
        <f t="shared" si="1"/>
        <v>8487332.3499999996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2291184.25</v>
      </c>
      <c r="G215" s="18">
        <v>1204099.3999999999</v>
      </c>
      <c r="H215" s="18">
        <v>10134.77</v>
      </c>
      <c r="I215" s="18">
        <v>82171.81</v>
      </c>
      <c r="J215" s="18">
        <v>88978.13</v>
      </c>
      <c r="K215" s="18">
        <v>7172.9</v>
      </c>
      <c r="L215" s="19">
        <f>SUM(F215:K215)</f>
        <v>3683741.26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1051701.22</v>
      </c>
      <c r="G216" s="18">
        <v>552706.67000000004</v>
      </c>
      <c r="H216" s="18">
        <v>199025.26</v>
      </c>
      <c r="I216" s="18">
        <v>3017.44</v>
      </c>
      <c r="J216" s="18">
        <v>1504</v>
      </c>
      <c r="K216" s="18">
        <v>890.7</v>
      </c>
      <c r="L216" s="19">
        <f>SUM(F216:K216)</f>
        <v>1808845.29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49140.52</v>
      </c>
      <c r="G218" s="18">
        <v>25825.11</v>
      </c>
      <c r="H218" s="18">
        <v>8364.99</v>
      </c>
      <c r="I218" s="18">
        <v>4973.33</v>
      </c>
      <c r="J218" s="18">
        <v>1143.8</v>
      </c>
      <c r="K218" s="18">
        <v>5269.88</v>
      </c>
      <c r="L218" s="19">
        <f>SUM(F218:K218)</f>
        <v>94717.630000000019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400547.24</v>
      </c>
      <c r="G220" s="18">
        <v>210501.92</v>
      </c>
      <c r="H220" s="18">
        <v>11151.63</v>
      </c>
      <c r="I220" s="18">
        <v>4019.73</v>
      </c>
      <c r="J220" s="18">
        <v>0</v>
      </c>
      <c r="K220" s="18">
        <v>1539.59</v>
      </c>
      <c r="L220" s="19">
        <f t="shared" ref="L220:L226" si="2">SUM(F220:K220)</f>
        <v>627760.11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62469.25</v>
      </c>
      <c r="G221" s="18">
        <v>56606.79</v>
      </c>
      <c r="H221" s="18">
        <v>16186.64</v>
      </c>
      <c r="I221" s="18">
        <v>12542.19</v>
      </c>
      <c r="J221" s="18">
        <v>0</v>
      </c>
      <c r="K221" s="18">
        <v>0</v>
      </c>
      <c r="L221" s="19">
        <f t="shared" si="2"/>
        <v>147804.87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2551.41</v>
      </c>
      <c r="G222" s="18">
        <v>1340.86</v>
      </c>
      <c r="H222" s="18">
        <v>194775.6</v>
      </c>
      <c r="I222" s="18">
        <v>301.06</v>
      </c>
      <c r="J222" s="18">
        <v>0</v>
      </c>
      <c r="K222" s="18">
        <v>6758.29</v>
      </c>
      <c r="L222" s="19">
        <f t="shared" si="2"/>
        <v>205727.22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314590.8</v>
      </c>
      <c r="G223" s="18">
        <v>165328.73000000001</v>
      </c>
      <c r="H223" s="18">
        <v>19103.22</v>
      </c>
      <c r="I223" s="18">
        <v>2135.5</v>
      </c>
      <c r="J223" s="18">
        <v>1354.77</v>
      </c>
      <c r="K223" s="18">
        <v>3279.64</v>
      </c>
      <c r="L223" s="19">
        <f t="shared" si="2"/>
        <v>505792.66000000003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322595.02</v>
      </c>
      <c r="G225" s="18">
        <v>170360.93</v>
      </c>
      <c r="H225" s="18">
        <v>109458.3</v>
      </c>
      <c r="I225" s="18">
        <v>136097.73000000001</v>
      </c>
      <c r="J225" s="18">
        <v>14134.69</v>
      </c>
      <c r="K225" s="18">
        <v>4021.52</v>
      </c>
      <c r="L225" s="19">
        <f t="shared" si="2"/>
        <v>756668.19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0</v>
      </c>
      <c r="G226" s="18">
        <v>0</v>
      </c>
      <c r="H226" s="18">
        <v>270863.44</v>
      </c>
      <c r="I226" s="18">
        <v>0</v>
      </c>
      <c r="J226" s="18">
        <v>0</v>
      </c>
      <c r="K226" s="18">
        <v>0</v>
      </c>
      <c r="L226" s="19">
        <f t="shared" si="2"/>
        <v>270863.44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0</v>
      </c>
      <c r="G227" s="18">
        <v>0</v>
      </c>
      <c r="H227" s="18">
        <v>0</v>
      </c>
      <c r="I227" s="18">
        <v>11663.66</v>
      </c>
      <c r="J227" s="18">
        <v>0</v>
      </c>
      <c r="K227" s="18">
        <v>0</v>
      </c>
      <c r="L227" s="19">
        <f>SUM(F227:K227)</f>
        <v>11663.66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4494779.709999999</v>
      </c>
      <c r="G229" s="41">
        <f>SUM(G215:G228)</f>
        <v>2386770.41</v>
      </c>
      <c r="H229" s="41">
        <f>SUM(H215:H228)</f>
        <v>839063.85000000009</v>
      </c>
      <c r="I229" s="41">
        <f>SUM(I215:I228)</f>
        <v>256922.45</v>
      </c>
      <c r="J229" s="41">
        <f>SUM(J215:J228)</f>
        <v>107115.39000000001</v>
      </c>
      <c r="K229" s="41">
        <f t="shared" si="3"/>
        <v>28932.52</v>
      </c>
      <c r="L229" s="41">
        <f t="shared" si="3"/>
        <v>8113584.330000001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0</v>
      </c>
      <c r="G233" s="18">
        <v>0</v>
      </c>
      <c r="H233" s="18">
        <v>5147383.96</v>
      </c>
      <c r="I233" s="18">
        <v>0</v>
      </c>
      <c r="J233" s="18">
        <v>0</v>
      </c>
      <c r="K233" s="18">
        <v>0</v>
      </c>
      <c r="L233" s="19">
        <f>SUM(F233:K233)</f>
        <v>5147383.96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88116.21</v>
      </c>
      <c r="G234" s="18">
        <v>46308.23</v>
      </c>
      <c r="H234" s="18">
        <v>1448779.98</v>
      </c>
      <c r="I234" s="18">
        <v>0</v>
      </c>
      <c r="J234" s="18">
        <v>0</v>
      </c>
      <c r="K234" s="18">
        <v>0</v>
      </c>
      <c r="L234" s="19">
        <f>SUM(F234:K234)</f>
        <v>1583204.42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0</v>
      </c>
      <c r="G240" s="18">
        <v>0</v>
      </c>
      <c r="H240" s="18">
        <v>142270.79999999999</v>
      </c>
      <c r="I240" s="18">
        <v>0</v>
      </c>
      <c r="J240" s="18">
        <v>0</v>
      </c>
      <c r="K240" s="18">
        <v>0</v>
      </c>
      <c r="L240" s="19">
        <f t="shared" si="4"/>
        <v>142270.79999999999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0</v>
      </c>
      <c r="G244" s="18">
        <v>0</v>
      </c>
      <c r="H244" s="18">
        <v>318429.01</v>
      </c>
      <c r="I244" s="18">
        <v>0</v>
      </c>
      <c r="J244" s="18">
        <v>0</v>
      </c>
      <c r="K244" s="18">
        <v>0</v>
      </c>
      <c r="L244" s="19">
        <f t="shared" si="4"/>
        <v>318429.01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88116.21</v>
      </c>
      <c r="G247" s="41">
        <f t="shared" si="5"/>
        <v>46308.23</v>
      </c>
      <c r="H247" s="41">
        <f t="shared" si="5"/>
        <v>7056863.7499999991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7191288.1899999995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>
        <v>7147.49</v>
      </c>
      <c r="G253" s="18">
        <v>3756.26</v>
      </c>
      <c r="H253" s="18"/>
      <c r="I253" s="18"/>
      <c r="J253" s="18"/>
      <c r="K253" s="18"/>
      <c r="L253" s="19">
        <f t="shared" si="6"/>
        <v>10903.75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f>429018.4+11955</f>
        <v>440973.4</v>
      </c>
      <c r="I255" s="18"/>
      <c r="J255" s="18"/>
      <c r="K255" s="18"/>
      <c r="L255" s="19">
        <f t="shared" si="6"/>
        <v>440973.4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7147.49</v>
      </c>
      <c r="G256" s="41">
        <f t="shared" si="7"/>
        <v>3756.26</v>
      </c>
      <c r="H256" s="41">
        <f t="shared" si="7"/>
        <v>440973.4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451877.15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9286731.7000000011</v>
      </c>
      <c r="G257" s="41">
        <f t="shared" si="8"/>
        <v>4931134.7200000007</v>
      </c>
      <c r="H257" s="41">
        <f t="shared" si="8"/>
        <v>9217608.5700000003</v>
      </c>
      <c r="I257" s="41">
        <f t="shared" si="8"/>
        <v>540956.07000000007</v>
      </c>
      <c r="J257" s="41">
        <f t="shared" si="8"/>
        <v>217454.82</v>
      </c>
      <c r="K257" s="41">
        <f t="shared" si="8"/>
        <v>50196.14</v>
      </c>
      <c r="L257" s="41">
        <f t="shared" si="8"/>
        <v>24244082.019999996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125000</v>
      </c>
      <c r="L266" s="19">
        <f t="shared" si="9"/>
        <v>125000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125000</v>
      </c>
      <c r="L270" s="41">
        <f t="shared" si="9"/>
        <v>125000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9286731.7000000011</v>
      </c>
      <c r="G271" s="42">
        <f t="shared" si="11"/>
        <v>4931134.7200000007</v>
      </c>
      <c r="H271" s="42">
        <f t="shared" si="11"/>
        <v>9217608.5700000003</v>
      </c>
      <c r="I271" s="42">
        <f t="shared" si="11"/>
        <v>540956.07000000007</v>
      </c>
      <c r="J271" s="42">
        <f t="shared" si="11"/>
        <v>217454.82</v>
      </c>
      <c r="K271" s="42">
        <f t="shared" si="11"/>
        <v>175196.14</v>
      </c>
      <c r="L271" s="42">
        <f t="shared" si="11"/>
        <v>24369082.019999996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33448.629999999997</v>
      </c>
      <c r="G276" s="18">
        <v>0</v>
      </c>
      <c r="H276" s="18">
        <v>0</v>
      </c>
      <c r="I276" s="18">
        <v>0</v>
      </c>
      <c r="J276" s="18">
        <v>1216.51</v>
      </c>
      <c r="K276" s="18">
        <v>0</v>
      </c>
      <c r="L276" s="19">
        <f>SUM(F276:K276)</f>
        <v>34665.14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65804.990000000005</v>
      </c>
      <c r="G277" s="18">
        <v>0</v>
      </c>
      <c r="H277" s="18">
        <v>0</v>
      </c>
      <c r="I277" s="18">
        <v>3255.51</v>
      </c>
      <c r="J277" s="18">
        <v>3288.61</v>
      </c>
      <c r="K277" s="18">
        <v>0</v>
      </c>
      <c r="L277" s="19">
        <f>SUM(F277:K277)</f>
        <v>72349.11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0</v>
      </c>
      <c r="G281" s="18">
        <v>0</v>
      </c>
      <c r="H281" s="18">
        <v>36115.39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36115.39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6691.83</v>
      </c>
      <c r="G282" s="18">
        <v>0</v>
      </c>
      <c r="H282" s="18">
        <v>14222.93</v>
      </c>
      <c r="I282" s="18">
        <v>0</v>
      </c>
      <c r="J282" s="18">
        <v>0</v>
      </c>
      <c r="K282" s="18">
        <v>0</v>
      </c>
      <c r="L282" s="19">
        <f t="shared" si="12"/>
        <v>20914.760000000002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105945.45</v>
      </c>
      <c r="G290" s="42">
        <f t="shared" si="13"/>
        <v>0</v>
      </c>
      <c r="H290" s="42">
        <f t="shared" si="13"/>
        <v>50338.32</v>
      </c>
      <c r="I290" s="42">
        <f t="shared" si="13"/>
        <v>3255.51</v>
      </c>
      <c r="J290" s="42">
        <f t="shared" si="13"/>
        <v>4505.12</v>
      </c>
      <c r="K290" s="42">
        <f t="shared" si="13"/>
        <v>0</v>
      </c>
      <c r="L290" s="41">
        <f t="shared" si="13"/>
        <v>164044.40000000002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31624.37</v>
      </c>
      <c r="G295" s="18">
        <v>0</v>
      </c>
      <c r="H295" s="18">
        <v>0</v>
      </c>
      <c r="I295" s="18">
        <v>0</v>
      </c>
      <c r="J295" s="18">
        <v>1150.1600000000001</v>
      </c>
      <c r="K295" s="18">
        <v>0</v>
      </c>
      <c r="L295" s="19">
        <f>SUM(F295:K295)</f>
        <v>32774.53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62216.04</v>
      </c>
      <c r="G296" s="18">
        <v>0</v>
      </c>
      <c r="H296" s="18">
        <v>0</v>
      </c>
      <c r="I296" s="18">
        <v>3077.95</v>
      </c>
      <c r="J296" s="18">
        <v>3109.26</v>
      </c>
      <c r="K296" s="18">
        <v>0</v>
      </c>
      <c r="L296" s="19">
        <f>SUM(F296:K296)</f>
        <v>68403.25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0</v>
      </c>
      <c r="G300" s="18">
        <v>0</v>
      </c>
      <c r="H300" s="18">
        <v>34145.68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34145.68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6326.86</v>
      </c>
      <c r="G301" s="18">
        <v>0</v>
      </c>
      <c r="H301" s="18">
        <v>13447.23</v>
      </c>
      <c r="I301" s="18">
        <v>0</v>
      </c>
      <c r="J301" s="18">
        <v>0</v>
      </c>
      <c r="K301" s="18">
        <v>0</v>
      </c>
      <c r="L301" s="19">
        <f t="shared" si="14"/>
        <v>19774.09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100167.27</v>
      </c>
      <c r="G309" s="42">
        <f t="shared" si="15"/>
        <v>0</v>
      </c>
      <c r="H309" s="42">
        <f t="shared" si="15"/>
        <v>47592.91</v>
      </c>
      <c r="I309" s="42">
        <f t="shared" si="15"/>
        <v>3077.95</v>
      </c>
      <c r="J309" s="42">
        <f t="shared" si="15"/>
        <v>4259.42</v>
      </c>
      <c r="K309" s="42">
        <f t="shared" si="15"/>
        <v>0</v>
      </c>
      <c r="L309" s="41">
        <f t="shared" si="15"/>
        <v>155097.54999999999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206112.72</v>
      </c>
      <c r="G338" s="41">
        <f t="shared" si="20"/>
        <v>0</v>
      </c>
      <c r="H338" s="41">
        <f t="shared" si="20"/>
        <v>97931.23000000001</v>
      </c>
      <c r="I338" s="41">
        <f t="shared" si="20"/>
        <v>6333.46</v>
      </c>
      <c r="J338" s="41">
        <f t="shared" si="20"/>
        <v>8764.5400000000009</v>
      </c>
      <c r="K338" s="41">
        <f t="shared" si="20"/>
        <v>0</v>
      </c>
      <c r="L338" s="41">
        <f t="shared" si="20"/>
        <v>319141.95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206112.72</v>
      </c>
      <c r="G352" s="41">
        <f>G338</f>
        <v>0</v>
      </c>
      <c r="H352" s="41">
        <f>H338</f>
        <v>97931.23000000001</v>
      </c>
      <c r="I352" s="41">
        <f>I338</f>
        <v>6333.46</v>
      </c>
      <c r="J352" s="41">
        <f>J338</f>
        <v>8764.5400000000009</v>
      </c>
      <c r="K352" s="47">
        <f>K338+K351</f>
        <v>0</v>
      </c>
      <c r="L352" s="41">
        <f>L338+L351</f>
        <v>319141.95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72422.84</v>
      </c>
      <c r="G358" s="18">
        <v>2056.69</v>
      </c>
      <c r="H358" s="18">
        <v>0</v>
      </c>
      <c r="I358" s="18">
        <v>63083.88</v>
      </c>
      <c r="J358" s="18"/>
      <c r="K358" s="18">
        <v>10023.33</v>
      </c>
      <c r="L358" s="13">
        <f>SUM(F358:K358)</f>
        <v>147586.74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68529.94</v>
      </c>
      <c r="G359" s="18">
        <v>1946.14</v>
      </c>
      <c r="H359" s="18">
        <v>0</v>
      </c>
      <c r="I359" s="18">
        <v>59643.34</v>
      </c>
      <c r="J359" s="18"/>
      <c r="K359" s="18">
        <v>9476.67</v>
      </c>
      <c r="L359" s="19">
        <f>SUM(F359:K359)</f>
        <v>139596.09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140952.78</v>
      </c>
      <c r="G362" s="47">
        <f t="shared" si="22"/>
        <v>4002.83</v>
      </c>
      <c r="H362" s="47">
        <f t="shared" si="22"/>
        <v>0</v>
      </c>
      <c r="I362" s="47">
        <f t="shared" si="22"/>
        <v>122727.22</v>
      </c>
      <c r="J362" s="47">
        <f t="shared" si="22"/>
        <v>0</v>
      </c>
      <c r="K362" s="47">
        <f t="shared" si="22"/>
        <v>19500</v>
      </c>
      <c r="L362" s="47">
        <f t="shared" si="22"/>
        <v>287182.82999999996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52717.57</v>
      </c>
      <c r="G367" s="18">
        <v>49842.39</v>
      </c>
      <c r="H367" s="18"/>
      <c r="I367" s="56">
        <f>SUM(F367:H367)</f>
        <v>102559.95999999999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10364.86</v>
      </c>
      <c r="G368" s="63">
        <v>9802.4</v>
      </c>
      <c r="H368" s="63"/>
      <c r="I368" s="56">
        <f>SUM(F368:H368)</f>
        <v>20167.260000000002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63082.43</v>
      </c>
      <c r="G369" s="47">
        <f>SUM(G367:G368)</f>
        <v>59644.79</v>
      </c>
      <c r="H369" s="47">
        <f>SUM(H367:H368)</f>
        <v>0</v>
      </c>
      <c r="I369" s="47">
        <f>SUM(I367:I368)</f>
        <v>122727.22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>
        <v>125000</v>
      </c>
      <c r="H388" s="18">
        <v>3699.21</v>
      </c>
      <c r="I388" s="18"/>
      <c r="J388" s="24" t="s">
        <v>286</v>
      </c>
      <c r="K388" s="24" t="s">
        <v>286</v>
      </c>
      <c r="L388" s="56">
        <f t="shared" si="25"/>
        <v>128699.21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125000</v>
      </c>
      <c r="H393" s="139">
        <f>SUM(H387:H392)</f>
        <v>3699.21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128699.21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0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125000</v>
      </c>
      <c r="H408" s="47">
        <f>H393+H401+H407</f>
        <v>3699.21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128699.21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f>125000+3699.21</f>
        <v>128699.21</v>
      </c>
      <c r="G439" s="18"/>
      <c r="H439" s="18"/>
      <c r="I439" s="56">
        <f t="shared" ref="I439:I445" si="33">SUM(F439:H439)</f>
        <v>128699.21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564879.18999999994</v>
      </c>
      <c r="G440" s="18"/>
      <c r="H440" s="18"/>
      <c r="I440" s="56">
        <f t="shared" si="33"/>
        <v>564879.18999999994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693578.39999999991</v>
      </c>
      <c r="G446" s="13">
        <f>SUM(G439:G445)</f>
        <v>0</v>
      </c>
      <c r="H446" s="13">
        <f>SUM(H439:H445)</f>
        <v>0</v>
      </c>
      <c r="I446" s="13">
        <f>SUM(I439:I445)</f>
        <v>693578.39999999991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693578.4</v>
      </c>
      <c r="G459" s="18"/>
      <c r="H459" s="18"/>
      <c r="I459" s="56">
        <f t="shared" si="34"/>
        <v>693578.4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693578.4</v>
      </c>
      <c r="G460" s="83">
        <f>SUM(G454:G459)</f>
        <v>0</v>
      </c>
      <c r="H460" s="83">
        <f>SUM(H454:H459)</f>
        <v>0</v>
      </c>
      <c r="I460" s="83">
        <f>SUM(I454:I459)</f>
        <v>693578.4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693578.4</v>
      </c>
      <c r="G461" s="42">
        <f>G452+G460</f>
        <v>0</v>
      </c>
      <c r="H461" s="42">
        <f>H452+H460</f>
        <v>0</v>
      </c>
      <c r="I461" s="42">
        <f>I452+I460</f>
        <v>693578.4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1287635.42</v>
      </c>
      <c r="G465" s="18">
        <v>6837.62</v>
      </c>
      <c r="H465" s="18">
        <v>0</v>
      </c>
      <c r="I465" s="18"/>
      <c r="J465" s="18">
        <v>564879.18999999994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24264109.370000001</v>
      </c>
      <c r="G468" s="18">
        <v>306788.86</v>
      </c>
      <c r="H468" s="18">
        <v>319141.95</v>
      </c>
      <c r="I468" s="18"/>
      <c r="J468" s="18">
        <f>128699.21</f>
        <v>128699.21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24264109.370000001</v>
      </c>
      <c r="G470" s="53">
        <f>SUM(G468:G469)</f>
        <v>306788.86</v>
      </c>
      <c r="H470" s="53">
        <f>SUM(H468:H469)</f>
        <v>319141.95</v>
      </c>
      <c r="I470" s="53">
        <f>SUM(I468:I469)</f>
        <v>0</v>
      </c>
      <c r="J470" s="53">
        <f>SUM(J468:J469)</f>
        <v>128699.21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24369082.02</v>
      </c>
      <c r="G472" s="18">
        <v>287182.83</v>
      </c>
      <c r="H472" s="18">
        <v>319141.95</v>
      </c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>
        <v>35899.339999999997</v>
      </c>
      <c r="G473" s="18">
        <v>6837.62</v>
      </c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24404981.359999999</v>
      </c>
      <c r="G474" s="53">
        <f>SUM(G472:G473)</f>
        <v>294020.45</v>
      </c>
      <c r="H474" s="53">
        <f>SUM(H472:H473)</f>
        <v>319141.95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1146763.4299999997</v>
      </c>
      <c r="G476" s="53">
        <f>(G465+G470)- G474</f>
        <v>19606.02999999997</v>
      </c>
      <c r="H476" s="53">
        <f>(H465+H470)- H474</f>
        <v>0</v>
      </c>
      <c r="I476" s="53">
        <f>(I465+I470)- I474</f>
        <v>0</v>
      </c>
      <c r="J476" s="53">
        <f>(J465+J470)- J474</f>
        <v>693578.39999999991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275" t="s">
        <v>912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1052391.5900000001</v>
      </c>
      <c r="G521" s="18">
        <v>518486.6</v>
      </c>
      <c r="H521" s="18">
        <v>258385.84</v>
      </c>
      <c r="I521" s="18">
        <v>8176.49</v>
      </c>
      <c r="J521" s="18">
        <v>5432.19</v>
      </c>
      <c r="K521" s="18">
        <v>942.08</v>
      </c>
      <c r="L521" s="88">
        <f>SUM(F521:K521)</f>
        <v>1843814.79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968520.72</v>
      </c>
      <c r="G522" s="18">
        <v>476295.58</v>
      </c>
      <c r="H522" s="18">
        <v>252444.38</v>
      </c>
      <c r="I522" s="18">
        <v>5678.23</v>
      </c>
      <c r="J522" s="18">
        <v>4613.26</v>
      </c>
      <c r="K522" s="18">
        <v>890.7</v>
      </c>
      <c r="L522" s="88">
        <f>SUM(F522:K522)</f>
        <v>1708442.87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0</v>
      </c>
      <c r="G523" s="18">
        <v>0</v>
      </c>
      <c r="H523" s="18">
        <v>1338860.23</v>
      </c>
      <c r="I523" s="18">
        <v>0</v>
      </c>
      <c r="J523" s="18">
        <v>0</v>
      </c>
      <c r="K523" s="18">
        <v>0</v>
      </c>
      <c r="L523" s="88">
        <f>SUM(F523:K523)</f>
        <v>1338860.23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2020912.31</v>
      </c>
      <c r="G524" s="108">
        <f t="shared" ref="G524:L524" si="36">SUM(G521:G523)</f>
        <v>994782.17999999993</v>
      </c>
      <c r="H524" s="108">
        <f t="shared" si="36"/>
        <v>1849690.45</v>
      </c>
      <c r="I524" s="108">
        <f t="shared" si="36"/>
        <v>13854.72</v>
      </c>
      <c r="J524" s="108">
        <f t="shared" si="36"/>
        <v>10045.450000000001</v>
      </c>
      <c r="K524" s="108">
        <f t="shared" si="36"/>
        <v>1832.7800000000002</v>
      </c>
      <c r="L524" s="89">
        <f t="shared" si="36"/>
        <v>4891117.8900000006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290403.65000000002</v>
      </c>
      <c r="G526" s="18">
        <v>152617.51999999999</v>
      </c>
      <c r="H526" s="18">
        <v>2592.27</v>
      </c>
      <c r="I526" s="18">
        <v>1569.27</v>
      </c>
      <c r="J526" s="18">
        <v>890.64</v>
      </c>
      <c r="K526" s="18">
        <v>0</v>
      </c>
      <c r="L526" s="88">
        <f>SUM(F526:K526)</f>
        <v>448073.35000000009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129259.79</v>
      </c>
      <c r="G527" s="18">
        <v>67930.66</v>
      </c>
      <c r="H527" s="18">
        <v>1800.23</v>
      </c>
      <c r="I527" s="18">
        <v>1332.7</v>
      </c>
      <c r="J527" s="18">
        <v>842.06281714117347</v>
      </c>
      <c r="K527" s="18">
        <v>0</v>
      </c>
      <c r="L527" s="88">
        <f>SUM(F527:K527)</f>
        <v>201165.44281714121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11202.5147</v>
      </c>
      <c r="G528" s="18">
        <v>5887.32</v>
      </c>
      <c r="H528" s="18">
        <v>0</v>
      </c>
      <c r="I528" s="18">
        <v>0</v>
      </c>
      <c r="J528" s="18">
        <v>0</v>
      </c>
      <c r="K528" s="18">
        <v>0</v>
      </c>
      <c r="L528" s="88">
        <f>SUM(F528:K528)</f>
        <v>17089.834699999999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430865.9547</v>
      </c>
      <c r="G529" s="89">
        <f t="shared" ref="G529:L529" si="37">SUM(G526:G528)</f>
        <v>226435.5</v>
      </c>
      <c r="H529" s="89">
        <f t="shared" si="37"/>
        <v>4392.5</v>
      </c>
      <c r="I529" s="89">
        <f t="shared" si="37"/>
        <v>2901.9700000000003</v>
      </c>
      <c r="J529" s="89">
        <f t="shared" si="37"/>
        <v>1732.7028171411735</v>
      </c>
      <c r="K529" s="89">
        <f t="shared" si="37"/>
        <v>0</v>
      </c>
      <c r="L529" s="89">
        <f t="shared" si="37"/>
        <v>666328.62751714129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136926.84</v>
      </c>
      <c r="G531" s="18">
        <v>71959.960000000006</v>
      </c>
      <c r="H531" s="18">
        <v>0</v>
      </c>
      <c r="I531" s="18">
        <v>682.98</v>
      </c>
      <c r="J531" s="18">
        <v>0</v>
      </c>
      <c r="K531" s="18">
        <v>0</v>
      </c>
      <c r="L531" s="88">
        <f>SUM(F531:K531)</f>
        <v>209569.78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145396.54</v>
      </c>
      <c r="G532" s="18">
        <v>76411.09</v>
      </c>
      <c r="H532" s="18">
        <v>0</v>
      </c>
      <c r="I532" s="18">
        <v>417.16</v>
      </c>
      <c r="J532" s="18">
        <v>0</v>
      </c>
      <c r="K532" s="18">
        <v>0</v>
      </c>
      <c r="L532" s="88">
        <f>SUM(F532:K532)</f>
        <v>222224.79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88116.21</v>
      </c>
      <c r="G533" s="18">
        <v>46308.23</v>
      </c>
      <c r="H533" s="18">
        <v>0</v>
      </c>
      <c r="I533" s="18">
        <v>0</v>
      </c>
      <c r="J533" s="18">
        <v>0</v>
      </c>
      <c r="K533" s="18">
        <v>0</v>
      </c>
      <c r="L533" s="88">
        <f>SUM(F533:K533)</f>
        <v>134424.44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370439.59</v>
      </c>
      <c r="G534" s="89">
        <f t="shared" ref="G534:L534" si="38">SUM(G531:G533)</f>
        <v>194679.28</v>
      </c>
      <c r="H534" s="89">
        <f t="shared" si="38"/>
        <v>0</v>
      </c>
      <c r="I534" s="89">
        <f t="shared" si="38"/>
        <v>1100.1400000000001</v>
      </c>
      <c r="J534" s="89">
        <f t="shared" si="38"/>
        <v>0</v>
      </c>
      <c r="K534" s="89">
        <f t="shared" si="38"/>
        <v>0</v>
      </c>
      <c r="L534" s="89">
        <f t="shared" si="38"/>
        <v>566219.01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8336.4377480000003</v>
      </c>
      <c r="I536" s="18"/>
      <c r="J536" s="18"/>
      <c r="K536" s="18"/>
      <c r="L536" s="88">
        <f>SUM(F536:K536)</f>
        <v>8336.4377480000003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v>3710.5805999999993</v>
      </c>
      <c r="I537" s="18"/>
      <c r="J537" s="18"/>
      <c r="K537" s="18"/>
      <c r="L537" s="88">
        <f>SUM(F537:K537)</f>
        <v>3710.5805999999993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321.58365199999997</v>
      </c>
      <c r="I538" s="18"/>
      <c r="J538" s="18"/>
      <c r="K538" s="18"/>
      <c r="L538" s="88">
        <f>SUM(F538:K538)</f>
        <v>321.58365199999997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12368.601999999999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12368.601999999999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105215.52</v>
      </c>
      <c r="I541" s="18"/>
      <c r="J541" s="18"/>
      <c r="K541" s="18"/>
      <c r="L541" s="88">
        <f>SUM(F541:K541)</f>
        <v>105215.52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78990.63</v>
      </c>
      <c r="I542" s="18"/>
      <c r="J542" s="18"/>
      <c r="K542" s="18"/>
      <c r="L542" s="88">
        <f>SUM(F542:K542)</f>
        <v>78990.63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131756.37</v>
      </c>
      <c r="I543" s="18"/>
      <c r="J543" s="18"/>
      <c r="K543" s="18"/>
      <c r="L543" s="88">
        <f>SUM(F543:K543)</f>
        <v>131756.37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315962.52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315962.52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2822217.8547</v>
      </c>
      <c r="G545" s="89">
        <f t="shared" ref="G545:L545" si="41">G524+G529+G534+G539+G544</f>
        <v>1415896.96</v>
      </c>
      <c r="H545" s="89">
        <f t="shared" si="41"/>
        <v>2182414.0719999997</v>
      </c>
      <c r="I545" s="89">
        <f t="shared" si="41"/>
        <v>17856.829999999998</v>
      </c>
      <c r="J545" s="89">
        <f t="shared" si="41"/>
        <v>11778.152817141174</v>
      </c>
      <c r="K545" s="89">
        <f t="shared" si="41"/>
        <v>1832.7800000000002</v>
      </c>
      <c r="L545" s="89">
        <f t="shared" si="41"/>
        <v>6451996.6495171413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1843814.79</v>
      </c>
      <c r="G549" s="87">
        <f>L526</f>
        <v>448073.35000000009</v>
      </c>
      <c r="H549" s="87">
        <f>L531</f>
        <v>209569.78</v>
      </c>
      <c r="I549" s="87">
        <f>L536</f>
        <v>8336.4377480000003</v>
      </c>
      <c r="J549" s="87">
        <f>L541</f>
        <v>105215.52</v>
      </c>
      <c r="K549" s="87">
        <f>SUM(F549:J549)</f>
        <v>2615009.877748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1708442.87</v>
      </c>
      <c r="G550" s="87">
        <f>L527</f>
        <v>201165.44281714121</v>
      </c>
      <c r="H550" s="87">
        <f>L532</f>
        <v>222224.79</v>
      </c>
      <c r="I550" s="87">
        <f>L537</f>
        <v>3710.5805999999993</v>
      </c>
      <c r="J550" s="87">
        <f>L542</f>
        <v>78990.63</v>
      </c>
      <c r="K550" s="87">
        <f>SUM(F550:J550)</f>
        <v>2214534.3134171413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1338860.23</v>
      </c>
      <c r="G551" s="87">
        <f>L528</f>
        <v>17089.834699999999</v>
      </c>
      <c r="H551" s="87">
        <f>L533</f>
        <v>134424.44</v>
      </c>
      <c r="I551" s="87">
        <f>L538</f>
        <v>321.58365199999997</v>
      </c>
      <c r="J551" s="87">
        <f>L543</f>
        <v>131756.37</v>
      </c>
      <c r="K551" s="87">
        <f>SUM(F551:J551)</f>
        <v>1622452.458352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4891117.8900000006</v>
      </c>
      <c r="G552" s="89">
        <f t="shared" si="42"/>
        <v>666328.62751714129</v>
      </c>
      <c r="H552" s="89">
        <f t="shared" si="42"/>
        <v>566219.01</v>
      </c>
      <c r="I552" s="89">
        <f t="shared" si="42"/>
        <v>12368.601999999999</v>
      </c>
      <c r="J552" s="89">
        <f t="shared" si="42"/>
        <v>315962.52</v>
      </c>
      <c r="K552" s="89">
        <f t="shared" si="42"/>
        <v>6451996.6495171413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>
        <v>5147383.96</v>
      </c>
      <c r="I577" s="87">
        <f t="shared" si="47"/>
        <v>5147383.96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>
        <v>10965.98</v>
      </c>
      <c r="I579" s="87">
        <f t="shared" si="47"/>
        <v>10965.98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>
        <v>866629.57</v>
      </c>
      <c r="I581" s="87">
        <f t="shared" si="47"/>
        <v>866629.57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156367.44</v>
      </c>
      <c r="G582" s="18">
        <v>152661.57</v>
      </c>
      <c r="H582" s="18">
        <v>461264.68</v>
      </c>
      <c r="I582" s="87">
        <f t="shared" si="47"/>
        <v>770293.69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>
        <v>109919.75</v>
      </c>
      <c r="I583" s="87">
        <f t="shared" si="47"/>
        <v>109919.75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193674.8</v>
      </c>
      <c r="I591" s="18">
        <v>183111.93</v>
      </c>
      <c r="J591" s="18">
        <v>186672.64000000001</v>
      </c>
      <c r="K591" s="104">
        <f t="shared" ref="K591:K597" si="48">SUM(H591:J591)</f>
        <v>563459.37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105215.52</v>
      </c>
      <c r="I592" s="18">
        <v>78990.63</v>
      </c>
      <c r="J592" s="18">
        <v>131756.37</v>
      </c>
      <c r="K592" s="104">
        <f t="shared" si="48"/>
        <v>315962.52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7947.21</v>
      </c>
      <c r="J594" s="18"/>
      <c r="K594" s="104">
        <f t="shared" si="48"/>
        <v>7947.21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302.02</v>
      </c>
      <c r="I595" s="18">
        <f>285.55+528.12</f>
        <v>813.67000000000007</v>
      </c>
      <c r="J595" s="18"/>
      <c r="K595" s="104">
        <f t="shared" si="48"/>
        <v>1115.69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299192.34000000003</v>
      </c>
      <c r="I598" s="108">
        <f>SUM(I591:I597)</f>
        <v>270863.44</v>
      </c>
      <c r="J598" s="108">
        <f>SUM(J591:J597)</f>
        <v>318429.01</v>
      </c>
      <c r="K598" s="108">
        <f>SUM(K591:K597)</f>
        <v>888484.78999999992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115994.71</v>
      </c>
      <c r="I604" s="18">
        <v>110224.65</v>
      </c>
      <c r="J604" s="18"/>
      <c r="K604" s="104">
        <f>SUM(H604:J604)</f>
        <v>226219.36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115994.71</v>
      </c>
      <c r="I605" s="108">
        <f>SUM(I602:I604)</f>
        <v>110224.65</v>
      </c>
      <c r="J605" s="108">
        <f>SUM(J602:J604)</f>
        <v>0</v>
      </c>
      <c r="K605" s="108">
        <f>SUM(K602:K604)</f>
        <v>226219.36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1517551.4999999998</v>
      </c>
      <c r="H617" s="109">
        <f>SUM(F52)</f>
        <v>1517551.5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104141.5</v>
      </c>
      <c r="H618" s="109">
        <f>SUM(G52)</f>
        <v>104141.50000000001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257950.32</v>
      </c>
      <c r="H619" s="109">
        <f>SUM(H52)</f>
        <v>257950.32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693578.39999999991</v>
      </c>
      <c r="H621" s="109">
        <f>SUM(J52)</f>
        <v>693578.4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1146763.43</v>
      </c>
      <c r="H622" s="109">
        <f>F476</f>
        <v>1146763.4299999997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19606.03</v>
      </c>
      <c r="H623" s="109">
        <f>G476</f>
        <v>19606.02999999997</v>
      </c>
      <c r="I623" s="121" t="s">
        <v>102</v>
      </c>
      <c r="J623" s="109">
        <f t="shared" si="50"/>
        <v>2.9103830456733704E-11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693578.4</v>
      </c>
      <c r="H626" s="109">
        <f>J476</f>
        <v>693578.39999999991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24264109.369999997</v>
      </c>
      <c r="H627" s="104">
        <f>SUM(F468)</f>
        <v>24264109.370000001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306788.86</v>
      </c>
      <c r="H628" s="104">
        <f>SUM(G468)</f>
        <v>306788.86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319141.94999999995</v>
      </c>
      <c r="H629" s="104">
        <f>SUM(H468)</f>
        <v>319141.95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128699.21</v>
      </c>
      <c r="H631" s="104">
        <f>SUM(J468)</f>
        <v>128699.21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24369082.019999996</v>
      </c>
      <c r="H632" s="104">
        <f>SUM(F472)</f>
        <v>24369082.02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319141.95</v>
      </c>
      <c r="H633" s="104">
        <f>SUM(H472)</f>
        <v>319141.95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122727.22</v>
      </c>
      <c r="H634" s="104">
        <f>I369</f>
        <v>122727.22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287182.82999999996</v>
      </c>
      <c r="H635" s="104">
        <f>SUM(G472)</f>
        <v>287182.83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128699.21</v>
      </c>
      <c r="H637" s="164">
        <f>SUM(J468)</f>
        <v>128699.21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693578.39999999991</v>
      </c>
      <c r="H639" s="104">
        <f>SUM(F461)</f>
        <v>693578.4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693578.39999999991</v>
      </c>
      <c r="H642" s="104">
        <f>SUM(I461)</f>
        <v>693578.4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3699.21</v>
      </c>
      <c r="H644" s="104">
        <f>H408</f>
        <v>3699.21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125000</v>
      </c>
      <c r="H645" s="104">
        <f>G408</f>
        <v>125000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128699.21</v>
      </c>
      <c r="H646" s="104">
        <f>L408</f>
        <v>128699.21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888484.78999999992</v>
      </c>
      <c r="H647" s="104">
        <f>L208+L226+L244</f>
        <v>888484.79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226219.36</v>
      </c>
      <c r="H648" s="104">
        <f>(J257+J338)-(J255+J336)</f>
        <v>226219.36000000002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299192.34000000003</v>
      </c>
      <c r="H649" s="104">
        <f>H598</f>
        <v>299192.34000000003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270863.44</v>
      </c>
      <c r="H650" s="104">
        <f>I598</f>
        <v>270863.44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318429.01</v>
      </c>
      <c r="H651" s="104">
        <f>J598</f>
        <v>318429.01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125000</v>
      </c>
      <c r="H655" s="104">
        <f>K266+K347</f>
        <v>125000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8798963.4900000002</v>
      </c>
      <c r="G660" s="19">
        <f>(L229+L309+L359)</f>
        <v>8408277.9700000007</v>
      </c>
      <c r="H660" s="19">
        <f>(L247+L328+L360)</f>
        <v>7191288.1899999995</v>
      </c>
      <c r="I660" s="19">
        <f>SUM(F660:H660)</f>
        <v>24398529.649999999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122851.71233511838</v>
      </c>
      <c r="G661" s="19">
        <f>(L359/IF(SUM(L358:L360)=0,1,SUM(L358:L360))*(SUM(G97:G110)))</f>
        <v>116200.26766488166</v>
      </c>
      <c r="H661" s="19">
        <f>(L360/IF(SUM(L358:L360)=0,1,SUM(L358:L360))*(SUM(G97:G110)))</f>
        <v>0</v>
      </c>
      <c r="I661" s="19">
        <f>SUM(F661:H661)</f>
        <v>239051.98000000004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299192.34000000003</v>
      </c>
      <c r="G662" s="19">
        <f>(L226+L306)-(J226+J306)</f>
        <v>270863.44</v>
      </c>
      <c r="H662" s="19">
        <f>(L244+L325)-(J244+J325)</f>
        <v>318429.01</v>
      </c>
      <c r="I662" s="19">
        <f>SUM(F662:H662)</f>
        <v>888484.79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272362.15000000002</v>
      </c>
      <c r="G663" s="199">
        <f>SUM(G575:G587)+SUM(I602:I604)+L612</f>
        <v>262886.21999999997</v>
      </c>
      <c r="H663" s="199">
        <f>SUM(H575:H587)+SUM(J602:J604)+L613</f>
        <v>6596163.9400000004</v>
      </c>
      <c r="I663" s="19">
        <f>SUM(F663:H663)</f>
        <v>7131412.3100000005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8104557.2876648819</v>
      </c>
      <c r="G664" s="19">
        <f>G660-SUM(G661:G663)</f>
        <v>7758328.0423351191</v>
      </c>
      <c r="H664" s="19">
        <f>H660-SUM(H661:H663)</f>
        <v>276695.23999999929</v>
      </c>
      <c r="I664" s="19">
        <f>I660-SUM(I661:I663)</f>
        <v>16139580.569999998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438.39</v>
      </c>
      <c r="G665" s="248">
        <v>414.49</v>
      </c>
      <c r="H665" s="248"/>
      <c r="I665" s="19">
        <f>SUM(F665:H665)</f>
        <v>852.88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18487.09</v>
      </c>
      <c r="G667" s="19">
        <f>ROUND(G664/G665,2)</f>
        <v>18717.77</v>
      </c>
      <c r="H667" s="19" t="e">
        <f>ROUND(H664/H665,2)</f>
        <v>#DIV/0!</v>
      </c>
      <c r="I667" s="19">
        <f>ROUND(I664/I665,2)</f>
        <v>18923.62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-276695.24</v>
      </c>
      <c r="I669" s="19">
        <f>SUM(F669:H669)</f>
        <v>-276695.24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18487.09</v>
      </c>
      <c r="G672" s="19">
        <f>ROUND((G664+G669)/(G665+G670),2)</f>
        <v>18717.77</v>
      </c>
      <c r="H672" s="19" t="e">
        <f>ROUND((H664+H669)/(H665+H670),2)</f>
        <v>#DIV/0!</v>
      </c>
      <c r="I672" s="19">
        <f>ROUND((I664+I669)/(I665+I670),2)</f>
        <v>18599.2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Hampstead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9" t="s">
        <v>778</v>
      </c>
      <c r="B3" s="279"/>
      <c r="C3" s="279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777</v>
      </c>
      <c r="C6" s="278"/>
    </row>
    <row r="7" spans="1:3" x14ac:dyDescent="0.2">
      <c r="A7" s="239" t="s">
        <v>780</v>
      </c>
      <c r="B7" s="276" t="s">
        <v>776</v>
      </c>
      <c r="C7" s="277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4857321.82</v>
      </c>
      <c r="C9" s="229">
        <f>'DOE25'!G197+'DOE25'!G215+'DOE25'!G233+'DOE25'!G276+'DOE25'!G295+'DOE25'!G314</f>
        <v>2518498.4299999997</v>
      </c>
    </row>
    <row r="10" spans="1:3" x14ac:dyDescent="0.2">
      <c r="A10" t="s">
        <v>773</v>
      </c>
      <c r="B10" s="240">
        <v>4249637.95</v>
      </c>
      <c r="C10" s="240">
        <v>2203417.2125625019</v>
      </c>
    </row>
    <row r="11" spans="1:3" x14ac:dyDescent="0.2">
      <c r="A11" t="s">
        <v>774</v>
      </c>
      <c r="B11" s="240">
        <v>229847.88</v>
      </c>
      <c r="C11" s="240">
        <v>119175.04056151428</v>
      </c>
    </row>
    <row r="12" spans="1:3" x14ac:dyDescent="0.2">
      <c r="A12" t="s">
        <v>775</v>
      </c>
      <c r="B12" s="240">
        <v>377835.99</v>
      </c>
      <c r="C12" s="240">
        <v>195906.1768759838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4857321.82</v>
      </c>
      <c r="C13" s="231">
        <f>SUM(C10:C12)</f>
        <v>2518498.4300000002</v>
      </c>
    </row>
    <row r="14" spans="1:3" x14ac:dyDescent="0.2">
      <c r="B14" s="230"/>
      <c r="C14" s="230"/>
    </row>
    <row r="15" spans="1:3" x14ac:dyDescent="0.2">
      <c r="B15" s="278" t="s">
        <v>777</v>
      </c>
      <c r="C15" s="278"/>
    </row>
    <row r="16" spans="1:3" x14ac:dyDescent="0.2">
      <c r="A16" s="239" t="s">
        <v>781</v>
      </c>
      <c r="B16" s="276" t="s">
        <v>701</v>
      </c>
      <c r="C16" s="277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2391351.9000000004</v>
      </c>
      <c r="C18" s="229">
        <f>'DOE25'!G198+'DOE25'!G216+'DOE25'!G234+'DOE25'!G277+'DOE25'!G296+'DOE25'!G315</f>
        <v>1189461.46</v>
      </c>
    </row>
    <row r="19" spans="1:3" x14ac:dyDescent="0.2">
      <c r="A19" t="s">
        <v>773</v>
      </c>
      <c r="B19" s="240">
        <v>1209908.3799999999</v>
      </c>
      <c r="C19" s="240">
        <v>601809.95868530869</v>
      </c>
    </row>
    <row r="20" spans="1:3" x14ac:dyDescent="0.2">
      <c r="A20" t="s">
        <v>774</v>
      </c>
      <c r="B20" s="240">
        <v>738018.54</v>
      </c>
      <c r="C20" s="240">
        <v>367091.35535237129</v>
      </c>
    </row>
    <row r="21" spans="1:3" x14ac:dyDescent="0.2">
      <c r="A21" t="s">
        <v>775</v>
      </c>
      <c r="B21" s="240">
        <v>443424.98</v>
      </c>
      <c r="C21" s="240">
        <v>220560.14596231974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2391351.9</v>
      </c>
      <c r="C22" s="231">
        <f>SUM(C19:C21)</f>
        <v>1189461.4599999997</v>
      </c>
    </row>
    <row r="23" spans="1:3" x14ac:dyDescent="0.2">
      <c r="B23" s="230"/>
      <c r="C23" s="230"/>
    </row>
    <row r="24" spans="1:3" x14ac:dyDescent="0.2">
      <c r="B24" s="278" t="s">
        <v>777</v>
      </c>
      <c r="C24" s="278"/>
    </row>
    <row r="25" spans="1:3" x14ac:dyDescent="0.2">
      <c r="A25" s="239" t="s">
        <v>782</v>
      </c>
      <c r="B25" s="276" t="s">
        <v>702</v>
      </c>
      <c r="C25" s="277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>
        <v>0</v>
      </c>
      <c r="C28" s="240">
        <v>0</v>
      </c>
    </row>
    <row r="29" spans="1:3" x14ac:dyDescent="0.2">
      <c r="A29" t="s">
        <v>774</v>
      </c>
      <c r="B29" s="240">
        <v>0</v>
      </c>
      <c r="C29" s="240">
        <v>0</v>
      </c>
    </row>
    <row r="30" spans="1:3" x14ac:dyDescent="0.2">
      <c r="A30" t="s">
        <v>775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777</v>
      </c>
      <c r="C33" s="278"/>
    </row>
    <row r="34" spans="1:3" x14ac:dyDescent="0.2">
      <c r="A34" s="239" t="s">
        <v>783</v>
      </c>
      <c r="B34" s="276" t="s">
        <v>703</v>
      </c>
      <c r="C34" s="277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50867.619999999995</v>
      </c>
      <c r="C36" s="235">
        <f>'DOE25'!G200+'DOE25'!G218+'DOE25'!G236+'DOE25'!G279+'DOE25'!G298+'DOE25'!G317</f>
        <v>26732.760000000002</v>
      </c>
    </row>
    <row r="37" spans="1:3" x14ac:dyDescent="0.2">
      <c r="A37" t="s">
        <v>773</v>
      </c>
      <c r="B37" s="240">
        <v>47067.62</v>
      </c>
      <c r="C37" s="240">
        <v>24735.72361418129</v>
      </c>
    </row>
    <row r="38" spans="1:3" x14ac:dyDescent="0.2">
      <c r="A38" t="s">
        <v>774</v>
      </c>
      <c r="B38" s="240">
        <v>3800</v>
      </c>
      <c r="C38" s="240">
        <v>1997.0363858187197</v>
      </c>
    </row>
    <row r="39" spans="1:3" x14ac:dyDescent="0.2">
      <c r="A39" t="s">
        <v>775</v>
      </c>
      <c r="B39" s="240">
        <v>0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50867.62</v>
      </c>
      <c r="C40" s="231">
        <f>SUM(C37:C39)</f>
        <v>26732.760000000009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5" sqref="D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784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711</v>
      </c>
      <c r="B2" s="265" t="str">
        <f>'DOE25'!A2</f>
        <v>Hampstead School District</v>
      </c>
      <c r="C2" s="181"/>
      <c r="D2" s="181" t="s">
        <v>786</v>
      </c>
      <c r="E2" s="181" t="s">
        <v>788</v>
      </c>
      <c r="F2" s="280" t="s">
        <v>815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18235535.5</v>
      </c>
      <c r="D5" s="20">
        <f>SUM('DOE25'!L197:L200)+SUM('DOE25'!L215:L218)+SUM('DOE25'!L233:L236)-F5-G5</f>
        <v>18048783.699999999</v>
      </c>
      <c r="E5" s="243"/>
      <c r="F5" s="255">
        <f>SUM('DOE25'!J197:J200)+SUM('DOE25'!J215:J218)+SUM('DOE25'!J233:J236)</f>
        <v>167621.64000000001</v>
      </c>
      <c r="G5" s="53">
        <f>SUM('DOE25'!K197:K200)+SUM('DOE25'!K215:K218)+SUM('DOE25'!K233:K236)</f>
        <v>19130.16</v>
      </c>
      <c r="H5" s="259"/>
    </row>
    <row r="6" spans="1:9" x14ac:dyDescent="0.2">
      <c r="A6" s="32">
        <v>2100</v>
      </c>
      <c r="B6" t="s">
        <v>795</v>
      </c>
      <c r="C6" s="245">
        <f t="shared" si="0"/>
        <v>1178636.44</v>
      </c>
      <c r="D6" s="20">
        <f>'DOE25'!L202+'DOE25'!L220+'DOE25'!L238-F6-G6</f>
        <v>1175468.44</v>
      </c>
      <c r="E6" s="243"/>
      <c r="F6" s="255">
        <f>'DOE25'!J202+'DOE25'!J220+'DOE25'!J238</f>
        <v>0</v>
      </c>
      <c r="G6" s="53">
        <f>'DOE25'!K202+'DOE25'!K220+'DOE25'!K238</f>
        <v>3168</v>
      </c>
      <c r="H6" s="259"/>
    </row>
    <row r="7" spans="1:9" x14ac:dyDescent="0.2">
      <c r="A7" s="32">
        <v>2200</v>
      </c>
      <c r="B7" t="s">
        <v>828</v>
      </c>
      <c r="C7" s="245">
        <f t="shared" si="0"/>
        <v>323568.49</v>
      </c>
      <c r="D7" s="20">
        <f>'DOE25'!L203+'DOE25'!L221+'DOE25'!L239-F7-G7</f>
        <v>309524.51</v>
      </c>
      <c r="E7" s="243"/>
      <c r="F7" s="255">
        <f>'DOE25'!J203+'DOE25'!J221+'DOE25'!J239</f>
        <v>14043.98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416263.12</v>
      </c>
      <c r="D8" s="243"/>
      <c r="E8" s="20">
        <f>'DOE25'!L204+'DOE25'!L222+'DOE25'!L240-F8-G8-D9-D11</f>
        <v>402356.68</v>
      </c>
      <c r="F8" s="255">
        <f>'DOE25'!J204+'DOE25'!J222+'DOE25'!J240</f>
        <v>0</v>
      </c>
      <c r="G8" s="53">
        <f>'DOE25'!K204+'DOE25'!K222+'DOE25'!K240</f>
        <v>13906.439999999999</v>
      </c>
      <c r="H8" s="259"/>
    </row>
    <row r="9" spans="1:9" x14ac:dyDescent="0.2">
      <c r="A9" s="32">
        <v>2310</v>
      </c>
      <c r="B9" t="s">
        <v>812</v>
      </c>
      <c r="C9" s="245">
        <f t="shared" si="0"/>
        <v>33567</v>
      </c>
      <c r="D9" s="244">
        <v>33567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29950</v>
      </c>
      <c r="D10" s="243"/>
      <c r="E10" s="244">
        <v>29950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115762.56</v>
      </c>
      <c r="D11" s="244">
        <v>115762.56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1064677.1200000001</v>
      </c>
      <c r="D12" s="20">
        <f>'DOE25'!L205+'DOE25'!L223+'DOE25'!L241-F12-G12</f>
        <v>1052542.0300000003</v>
      </c>
      <c r="E12" s="243"/>
      <c r="F12" s="255">
        <f>'DOE25'!J205+'DOE25'!J223+'DOE25'!J241</f>
        <v>6704.4500000000007</v>
      </c>
      <c r="G12" s="53">
        <f>'DOE25'!K205+'DOE25'!K223+'DOE25'!K241</f>
        <v>5430.6399999999994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1511709.7</v>
      </c>
      <c r="D14" s="20">
        <f>'DOE25'!L207+'DOE25'!L225+'DOE25'!L243-F14-G14</f>
        <v>1474064.05</v>
      </c>
      <c r="E14" s="243"/>
      <c r="F14" s="255">
        <f>'DOE25'!J207+'DOE25'!J225+'DOE25'!J243</f>
        <v>29084.75</v>
      </c>
      <c r="G14" s="53">
        <f>'DOE25'!K207+'DOE25'!K225+'DOE25'!K243</f>
        <v>8560.9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888484.79</v>
      </c>
      <c r="D15" s="20">
        <f>'DOE25'!L208+'DOE25'!L226+'DOE25'!L244-F15-G15</f>
        <v>888484.79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24000.15</v>
      </c>
      <c r="D16" s="243"/>
      <c r="E16" s="20">
        <f>'DOE25'!L209+'DOE25'!L227+'DOE25'!L245-F16-G16</f>
        <v>24000.15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10903.75</v>
      </c>
      <c r="D19" s="20">
        <f>'DOE25'!L253-F19-G19</f>
        <v>10903.75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440973.4</v>
      </c>
      <c r="D22" s="243"/>
      <c r="E22" s="243"/>
      <c r="F22" s="255">
        <f>'DOE25'!L255+'DOE25'!L336</f>
        <v>440973.4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184622.86999999997</v>
      </c>
      <c r="D29" s="20">
        <f>'DOE25'!L358+'DOE25'!L359+'DOE25'!L360-'DOE25'!I367-F29-G29</f>
        <v>165122.86999999997</v>
      </c>
      <c r="E29" s="243"/>
      <c r="F29" s="255">
        <f>'DOE25'!J358+'DOE25'!J359+'DOE25'!J360</f>
        <v>0</v>
      </c>
      <c r="G29" s="53">
        <f>'DOE25'!K358+'DOE25'!K359+'DOE25'!K360</f>
        <v>19500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319141.95</v>
      </c>
      <c r="D31" s="20">
        <f>'DOE25'!L290+'DOE25'!L309+'DOE25'!L328+'DOE25'!L333+'DOE25'!L334+'DOE25'!L335-F31-G31</f>
        <v>310377.41000000003</v>
      </c>
      <c r="E31" s="243"/>
      <c r="F31" s="255">
        <f>'DOE25'!J290+'DOE25'!J309+'DOE25'!J328+'DOE25'!J333+'DOE25'!J334+'DOE25'!J335</f>
        <v>8764.5400000000009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23584601.110000003</v>
      </c>
      <c r="E33" s="246">
        <f>SUM(E5:E31)</f>
        <v>456306.83</v>
      </c>
      <c r="F33" s="246">
        <f>SUM(F5:F31)</f>
        <v>667192.76000000013</v>
      </c>
      <c r="G33" s="246">
        <f>SUM(G5:G31)</f>
        <v>69696.14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456306.83</v>
      </c>
      <c r="E35" s="249"/>
    </row>
    <row r="36" spans="2:8" ht="12" thickTop="1" x14ac:dyDescent="0.2">
      <c r="B36" t="s">
        <v>809</v>
      </c>
      <c r="D36" s="20">
        <f>D33</f>
        <v>23584601.110000003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I21" sqref="I2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Hampstead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1085888.1299999999</v>
      </c>
      <c r="D8" s="95">
        <f>'DOE25'!G9</f>
        <v>77959.23</v>
      </c>
      <c r="E8" s="95">
        <f>'DOE25'!H9</f>
        <v>0</v>
      </c>
      <c r="F8" s="95">
        <f>'DOE25'!I9</f>
        <v>0</v>
      </c>
      <c r="G8" s="95">
        <f>'DOE25'!J9</f>
        <v>128699.21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564879.18999999994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379983.91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41482.53</v>
      </c>
      <c r="D12" s="95">
        <f>'DOE25'!G13</f>
        <v>4022.17</v>
      </c>
      <c r="E12" s="95">
        <f>'DOE25'!H13</f>
        <v>257950.32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10196.93</v>
      </c>
      <c r="D13" s="95">
        <f>'DOE25'!G14</f>
        <v>5166.8500000000004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16993.25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1517551.4999999998</v>
      </c>
      <c r="D18" s="41">
        <f>SUM(D8:D17)</f>
        <v>104141.5</v>
      </c>
      <c r="E18" s="41">
        <f>SUM(E8:E17)</f>
        <v>257950.32</v>
      </c>
      <c r="F18" s="41">
        <f>SUM(F8:F17)</f>
        <v>0</v>
      </c>
      <c r="G18" s="41">
        <f>SUM(G8:G17)</f>
        <v>693578.39999999991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52272.88</v>
      </c>
      <c r="D21" s="95">
        <f>'DOE25'!G22</f>
        <v>71284.490000000005</v>
      </c>
      <c r="E21" s="95">
        <f>'DOE25'!H22</f>
        <v>256426.54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47093.73</v>
      </c>
      <c r="D23" s="95">
        <f>'DOE25'!G24</f>
        <v>1823.6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59986.46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211435</v>
      </c>
      <c r="D29" s="95">
        <f>'DOE25'!G30</f>
        <v>11427.38</v>
      </c>
      <c r="E29" s="95">
        <f>'DOE25'!H30</f>
        <v>1523.78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370788.07</v>
      </c>
      <c r="D31" s="41">
        <f>SUM(D21:D30)</f>
        <v>84535.470000000016</v>
      </c>
      <c r="E31" s="41">
        <f>SUM(E21:E30)</f>
        <v>257950.32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16993.25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2612.7799999999988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125000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300000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693578.4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48630.99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673132.44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1146763.43</v>
      </c>
      <c r="D50" s="41">
        <f>SUM(D34:D49)</f>
        <v>19606.03</v>
      </c>
      <c r="E50" s="41">
        <f>SUM(E34:E49)</f>
        <v>0</v>
      </c>
      <c r="F50" s="41">
        <f>SUM(F34:F49)</f>
        <v>0</v>
      </c>
      <c r="G50" s="41">
        <f>SUM(G34:G49)</f>
        <v>693578.4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1517551.5</v>
      </c>
      <c r="D51" s="41">
        <f>D50+D31</f>
        <v>104141.50000000001</v>
      </c>
      <c r="E51" s="41">
        <f>E50+E31</f>
        <v>257950.32</v>
      </c>
      <c r="F51" s="41">
        <f>F50+F31</f>
        <v>0</v>
      </c>
      <c r="G51" s="41">
        <f>G50+G31</f>
        <v>693578.4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18487752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230103.02999999997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3699.21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239051.98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15814.88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245917.90999999997</v>
      </c>
      <c r="D62" s="130">
        <f>SUM(D57:D61)</f>
        <v>239051.98</v>
      </c>
      <c r="E62" s="130">
        <f>SUM(E57:E61)</f>
        <v>0</v>
      </c>
      <c r="F62" s="130">
        <f>SUM(F57:F61)</f>
        <v>0</v>
      </c>
      <c r="G62" s="130">
        <f>SUM(G57:G61)</f>
        <v>3699.21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18733669.91</v>
      </c>
      <c r="D63" s="22">
        <f>D56+D62</f>
        <v>239051.98</v>
      </c>
      <c r="E63" s="22">
        <f>E56+E62</f>
        <v>0</v>
      </c>
      <c r="F63" s="22">
        <f>F56+F62</f>
        <v>0</v>
      </c>
      <c r="G63" s="22">
        <f>G56+G62</f>
        <v>3699.21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2618494.92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2521040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19634.72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5159169.6399999997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252848.96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3366.07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252848.96</v>
      </c>
      <c r="D78" s="130">
        <f>SUM(D72:D77)</f>
        <v>3366.07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5412018.5999999996</v>
      </c>
      <c r="D81" s="130">
        <f>SUM(D79:D80)+D78+D70</f>
        <v>3366.07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118420.86</v>
      </c>
      <c r="D88" s="95">
        <f>SUM('DOE25'!G153:G161)</f>
        <v>64370.81</v>
      </c>
      <c r="E88" s="95">
        <f>SUM('DOE25'!H153:H161)</f>
        <v>319141.94999999995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118420.86</v>
      </c>
      <c r="D91" s="131">
        <f>SUM(D85:D90)</f>
        <v>64370.81</v>
      </c>
      <c r="E91" s="131">
        <f>SUM(E85:E90)</f>
        <v>319141.94999999995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125000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125000</v>
      </c>
    </row>
    <row r="104" spans="1:7" ht="12.75" thickTop="1" thickBot="1" x14ac:dyDescent="0.25">
      <c r="A104" s="33" t="s">
        <v>759</v>
      </c>
      <c r="C104" s="86">
        <f>C63+C81+C91+C103</f>
        <v>24264109.369999997</v>
      </c>
      <c r="D104" s="86">
        <f>D63+D81+D91+D103</f>
        <v>306788.86</v>
      </c>
      <c r="E104" s="86">
        <f>E63+E81+E91+E103</f>
        <v>319141.94999999995</v>
      </c>
      <c r="F104" s="86">
        <f>F63+F81+F91+F103</f>
        <v>0</v>
      </c>
      <c r="G104" s="86">
        <f>G63+G81+G103</f>
        <v>128699.21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12821474.609999999</v>
      </c>
      <c r="D109" s="24" t="s">
        <v>286</v>
      </c>
      <c r="E109" s="95">
        <f>('DOE25'!L276)+('DOE25'!L295)+('DOE25'!L314)</f>
        <v>67439.67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5316584.54</v>
      </c>
      <c r="D110" s="24" t="s">
        <v>286</v>
      </c>
      <c r="E110" s="95">
        <f>('DOE25'!L277)+('DOE25'!L296)+('DOE25'!L315)</f>
        <v>140752.35999999999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97476.35000000002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10903.75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18246439.25</v>
      </c>
      <c r="D115" s="86">
        <f>SUM(D109:D114)</f>
        <v>0</v>
      </c>
      <c r="E115" s="86">
        <f>SUM(E109:E114)</f>
        <v>208192.02999999997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1178636.44</v>
      </c>
      <c r="D118" s="24" t="s">
        <v>286</v>
      </c>
      <c r="E118" s="95">
        <f>+('DOE25'!L281)+('DOE25'!L300)+('DOE25'!L319)</f>
        <v>70261.070000000007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323568.49</v>
      </c>
      <c r="D119" s="24" t="s">
        <v>286</v>
      </c>
      <c r="E119" s="95">
        <f>+('DOE25'!L282)+('DOE25'!L301)+('DOE25'!L320)</f>
        <v>40688.850000000006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565592.67999999993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1064677.1200000001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1511709.7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888484.79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24000.15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287182.82999999996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5556669.3700000001</v>
      </c>
      <c r="D128" s="86">
        <f>SUM(D118:D127)</f>
        <v>287182.82999999996</v>
      </c>
      <c r="E128" s="86">
        <f>SUM(E118:E127)</f>
        <v>110949.92000000001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440973.4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128699.21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-3699.2100000000064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565973.4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24369082.02</v>
      </c>
      <c r="D145" s="86">
        <f>(D115+D128+D144)</f>
        <v>287182.82999999996</v>
      </c>
      <c r="E145" s="86">
        <f>(E115+E128+E144)</f>
        <v>319141.94999999995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734</v>
      </c>
      <c r="B1" s="284"/>
      <c r="C1" s="284"/>
      <c r="D1" s="284"/>
    </row>
    <row r="2" spans="1:4" x14ac:dyDescent="0.2">
      <c r="A2" s="187" t="s">
        <v>711</v>
      </c>
      <c r="B2" s="186" t="str">
        <f>'DOE25'!A2</f>
        <v>Hampstead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18487</v>
      </c>
    </row>
    <row r="5" spans="1:4" x14ac:dyDescent="0.2">
      <c r="B5" t="s">
        <v>698</v>
      </c>
      <c r="C5" s="179">
        <f>IF('DOE25'!G665+'DOE25'!G670=0,0,ROUND('DOE25'!G672,0))</f>
        <v>18718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18599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12888914</v>
      </c>
      <c r="D10" s="182">
        <f>ROUND((C10/$C$28)*100,1)</f>
        <v>53.3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5457337</v>
      </c>
      <c r="D11" s="182">
        <f>ROUND((C11/$C$28)*100,1)</f>
        <v>22.6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97476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1248898</v>
      </c>
      <c r="D15" s="182">
        <f t="shared" ref="D15:D27" si="0">ROUND((C15/$C$28)*100,1)</f>
        <v>5.2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364257</v>
      </c>
      <c r="D16" s="182">
        <f t="shared" si="0"/>
        <v>1.5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589593</v>
      </c>
      <c r="D17" s="182">
        <f t="shared" si="0"/>
        <v>2.4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1064677</v>
      </c>
      <c r="D18" s="182">
        <f t="shared" si="0"/>
        <v>4.4000000000000004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1511710</v>
      </c>
      <c r="D20" s="182">
        <f t="shared" si="0"/>
        <v>6.3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888485</v>
      </c>
      <c r="D21" s="182">
        <f t="shared" si="0"/>
        <v>3.7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10904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48131.01999999999</v>
      </c>
      <c r="D27" s="182">
        <f t="shared" si="0"/>
        <v>0.2</v>
      </c>
    </row>
    <row r="28" spans="1:4" x14ac:dyDescent="0.2">
      <c r="B28" s="187" t="s">
        <v>717</v>
      </c>
      <c r="C28" s="180">
        <f>SUM(C10:C27)</f>
        <v>24170382.02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440973</v>
      </c>
    </row>
    <row r="30" spans="1:4" x14ac:dyDescent="0.2">
      <c r="B30" s="187" t="s">
        <v>723</v>
      </c>
      <c r="C30" s="180">
        <f>SUM(C28:C29)</f>
        <v>24611355.02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18487752</v>
      </c>
      <c r="D35" s="182">
        <f t="shared" ref="D35:D40" si="1">ROUND((C35/$C$41)*100,1)</f>
        <v>75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249617.12000000104</v>
      </c>
      <c r="D36" s="182">
        <f t="shared" si="1"/>
        <v>1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5139535</v>
      </c>
      <c r="D37" s="182">
        <f t="shared" si="1"/>
        <v>20.8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275850</v>
      </c>
      <c r="D38" s="182">
        <f t="shared" si="1"/>
        <v>1.1000000000000001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501934</v>
      </c>
      <c r="D39" s="182">
        <f t="shared" si="1"/>
        <v>2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24654688.120000001</v>
      </c>
      <c r="D41" s="184">
        <f>SUM(D35:D40)</f>
        <v>99.899999999999991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764</v>
      </c>
      <c r="B1" s="296"/>
      <c r="C1" s="296"/>
      <c r="D1" s="296"/>
      <c r="E1" s="296"/>
      <c r="F1" s="296"/>
      <c r="G1" s="296"/>
      <c r="H1" s="296"/>
      <c r="I1" s="296"/>
      <c r="J1" s="213"/>
      <c r="K1" s="213"/>
      <c r="L1" s="213"/>
      <c r="M1" s="214"/>
    </row>
    <row r="2" spans="1:26" ht="12.75" x14ac:dyDescent="0.2">
      <c r="A2" s="301" t="s">
        <v>761</v>
      </c>
      <c r="B2" s="302"/>
      <c r="C2" s="302"/>
      <c r="D2" s="302"/>
      <c r="E2" s="302"/>
      <c r="F2" s="299" t="str">
        <f>'DOE25'!A2</f>
        <v>Hampstead School District</v>
      </c>
      <c r="G2" s="300"/>
      <c r="H2" s="300"/>
      <c r="I2" s="300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7" t="s">
        <v>765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7"/>
      <c r="AB29" s="207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7"/>
      <c r="AO29" s="207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7"/>
      <c r="BB29" s="207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7"/>
      <c r="BO29" s="207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7"/>
      <c r="CB29" s="207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7"/>
      <c r="CO29" s="207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7"/>
      <c r="DB29" s="207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7"/>
      <c r="DO29" s="207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7"/>
      <c r="EB29" s="207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7"/>
      <c r="EO29" s="207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7"/>
      <c r="FB29" s="207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7"/>
      <c r="FO29" s="207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7"/>
      <c r="GB29" s="207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7"/>
      <c r="GO29" s="207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7"/>
      <c r="HB29" s="207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7"/>
      <c r="HO29" s="207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7"/>
      <c r="IB29" s="207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7"/>
      <c r="IO29" s="207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7"/>
      <c r="AB30" s="207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7"/>
      <c r="AO30" s="207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7"/>
      <c r="BB30" s="207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7"/>
      <c r="BO30" s="207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7"/>
      <c r="CB30" s="207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7"/>
      <c r="CO30" s="207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7"/>
      <c r="DB30" s="207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7"/>
      <c r="DO30" s="207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7"/>
      <c r="EB30" s="207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7"/>
      <c r="EO30" s="207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7"/>
      <c r="FB30" s="207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7"/>
      <c r="FO30" s="207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7"/>
      <c r="GB30" s="207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7"/>
      <c r="GO30" s="207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7"/>
      <c r="HB30" s="207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7"/>
      <c r="HO30" s="207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7"/>
      <c r="IB30" s="207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7"/>
      <c r="IO30" s="207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7"/>
      <c r="AB31" s="207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7"/>
      <c r="AO31" s="207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7"/>
      <c r="BB31" s="207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7"/>
      <c r="BO31" s="207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7"/>
      <c r="CB31" s="207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7"/>
      <c r="CO31" s="207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7"/>
      <c r="DB31" s="207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7"/>
      <c r="DO31" s="207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7"/>
      <c r="EB31" s="207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7"/>
      <c r="EO31" s="207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7"/>
      <c r="FB31" s="207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7"/>
      <c r="FO31" s="207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7"/>
      <c r="GB31" s="207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7"/>
      <c r="GO31" s="207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7"/>
      <c r="HB31" s="207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7"/>
      <c r="HO31" s="207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7"/>
      <c r="IB31" s="207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7"/>
      <c r="IO31" s="207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7"/>
      <c r="AB38" s="207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7"/>
      <c r="AO38" s="207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7"/>
      <c r="BB38" s="207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7"/>
      <c r="BO38" s="207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7"/>
      <c r="CB38" s="207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7"/>
      <c r="CO38" s="207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7"/>
      <c r="DB38" s="207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7"/>
      <c r="DO38" s="207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7"/>
      <c r="EB38" s="207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7"/>
      <c r="EO38" s="207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7"/>
      <c r="FB38" s="207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7"/>
      <c r="FO38" s="207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7"/>
      <c r="GB38" s="207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7"/>
      <c r="GO38" s="207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7"/>
      <c r="HB38" s="207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7"/>
      <c r="HO38" s="207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7"/>
      <c r="IB38" s="207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7"/>
      <c r="IO38" s="207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7"/>
      <c r="AB39" s="207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7"/>
      <c r="AO39" s="207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7"/>
      <c r="BB39" s="207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7"/>
      <c r="BO39" s="207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7"/>
      <c r="CB39" s="207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7"/>
      <c r="CO39" s="207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7"/>
      <c r="DB39" s="207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7"/>
      <c r="DO39" s="207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7"/>
      <c r="EB39" s="207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7"/>
      <c r="EO39" s="207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7"/>
      <c r="FB39" s="207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7"/>
      <c r="FO39" s="207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7"/>
      <c r="GB39" s="207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7"/>
      <c r="GO39" s="207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7"/>
      <c r="HB39" s="207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7"/>
      <c r="HO39" s="207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7"/>
      <c r="IB39" s="207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7"/>
      <c r="IO39" s="207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7"/>
      <c r="AB40" s="207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7"/>
      <c r="AO40" s="207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7"/>
      <c r="BB40" s="207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7"/>
      <c r="BO40" s="207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7"/>
      <c r="CB40" s="207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7"/>
      <c r="CO40" s="207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7"/>
      <c r="DB40" s="207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7"/>
      <c r="DO40" s="207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7"/>
      <c r="EB40" s="207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7"/>
      <c r="EO40" s="207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7"/>
      <c r="FB40" s="207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7"/>
      <c r="FO40" s="207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7"/>
      <c r="GB40" s="207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7"/>
      <c r="GO40" s="207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7"/>
      <c r="HB40" s="207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7"/>
      <c r="HO40" s="207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7"/>
      <c r="IB40" s="207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7"/>
      <c r="IO40" s="207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0" t="s">
        <v>842</v>
      </c>
      <c r="B72" s="290"/>
      <c r="C72" s="290"/>
      <c r="D72" s="290"/>
      <c r="E72" s="29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1"/>
      <c r="B74" s="211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1"/>
      <c r="B75" s="211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1"/>
      <c r="B76" s="211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1"/>
      <c r="B77" s="211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1"/>
      <c r="B78" s="211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1"/>
      <c r="B79" s="211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1"/>
      <c r="B80" s="211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1"/>
      <c r="B81" s="211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1"/>
      <c r="B82" s="211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1"/>
      <c r="B83" s="211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1"/>
      <c r="B84" s="211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1"/>
      <c r="B85" s="211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1"/>
      <c r="B86" s="211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1"/>
      <c r="B87" s="211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1"/>
      <c r="B88" s="211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1"/>
      <c r="B89" s="211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1"/>
      <c r="B90" s="211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2018-10-17T11:56:17Z</cp:lastPrinted>
  <dcterms:created xsi:type="dcterms:W3CDTF">1997-12-04T19:04:30Z</dcterms:created>
  <dcterms:modified xsi:type="dcterms:W3CDTF">2018-11-13T19:48:03Z</dcterms:modified>
</cp:coreProperties>
</file>