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15360" windowHeight="892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C124" i="2" s="1"/>
  <c r="L226" i="1"/>
  <c r="L244" i="1"/>
  <c r="F17" i="13"/>
  <c r="G17" i="13"/>
  <c r="L251" i="1"/>
  <c r="C114" i="2" s="1"/>
  <c r="F18" i="13"/>
  <c r="G18" i="13"/>
  <c r="L252" i="1"/>
  <c r="F19" i="13"/>
  <c r="D19" i="13" s="1"/>
  <c r="C19" i="13" s="1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L277" i="1"/>
  <c r="E110" i="2" s="1"/>
  <c r="L278" i="1"/>
  <c r="C12" i="10" s="1"/>
  <c r="L279" i="1"/>
  <c r="L281" i="1"/>
  <c r="E118" i="2" s="1"/>
  <c r="L282" i="1"/>
  <c r="E119" i="2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C32" i="10" s="1"/>
  <c r="L342" i="1"/>
  <c r="E132" i="2" s="1"/>
  <c r="L255" i="1"/>
  <c r="L336" i="1"/>
  <c r="C11" i="13"/>
  <c r="C10" i="13"/>
  <c r="C9" i="13"/>
  <c r="L361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3" i="1" s="1"/>
  <c r="C138" i="2" s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I60" i="1"/>
  <c r="F79" i="1"/>
  <c r="C57" i="2" s="1"/>
  <c r="F94" i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J140" i="1" s="1"/>
  <c r="F147" i="1"/>
  <c r="F162" i="1"/>
  <c r="F169" i="1" s="1"/>
  <c r="G147" i="1"/>
  <c r="G162" i="1"/>
  <c r="H147" i="1"/>
  <c r="H162" i="1"/>
  <c r="H169" i="1" s="1"/>
  <c r="I147" i="1"/>
  <c r="F85" i="2" s="1"/>
  <c r="I162" i="1"/>
  <c r="I169" i="1" s="1"/>
  <c r="C18" i="10"/>
  <c r="L250" i="1"/>
  <c r="L332" i="1"/>
  <c r="L254" i="1"/>
  <c r="L268" i="1"/>
  <c r="L269" i="1"/>
  <c r="L349" i="1"/>
  <c r="L350" i="1"/>
  <c r="I665" i="1"/>
  <c r="I670" i="1"/>
  <c r="L229" i="1"/>
  <c r="I669" i="1"/>
  <c r="C42" i="10"/>
  <c r="L374" i="1"/>
  <c r="L375" i="1"/>
  <c r="L376" i="1"/>
  <c r="C29" i="10" s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L536" i="1"/>
  <c r="L537" i="1"/>
  <c r="I550" i="1" s="1"/>
  <c r="L538" i="1"/>
  <c r="I551" i="1" s="1"/>
  <c r="L541" i="1"/>
  <c r="J549" i="1" s="1"/>
  <c r="L542" i="1"/>
  <c r="J550" i="1" s="1"/>
  <c r="L543" i="1"/>
  <c r="J551" i="1" s="1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I456" i="1"/>
  <c r="J43" i="1" s="1"/>
  <c r="I457" i="1"/>
  <c r="J37" i="1" s="1"/>
  <c r="I459" i="1"/>
  <c r="J48" i="1" s="1"/>
  <c r="G47" i="2" s="1"/>
  <c r="C49" i="2"/>
  <c r="F56" i="2"/>
  <c r="E57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C70" i="2" s="1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F78" i="2" s="1"/>
  <c r="F81" i="2" s="1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2" i="2"/>
  <c r="C113" i="2"/>
  <c r="E113" i="2"/>
  <c r="E114" i="2"/>
  <c r="D115" i="2"/>
  <c r="F115" i="2"/>
  <c r="G115" i="2"/>
  <c r="E121" i="2"/>
  <c r="E122" i="2"/>
  <c r="E123" i="2"/>
  <c r="E125" i="2"/>
  <c r="D127" i="2"/>
  <c r="D128" i="2" s="1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F192" i="1" s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L256" i="1" s="1"/>
  <c r="G256" i="1"/>
  <c r="H256" i="1"/>
  <c r="I256" i="1"/>
  <c r="J256" i="1"/>
  <c r="K256" i="1"/>
  <c r="F290" i="1"/>
  <c r="G290" i="1"/>
  <c r="H290" i="1"/>
  <c r="I290" i="1"/>
  <c r="F309" i="1"/>
  <c r="F338" i="1" s="1"/>
  <c r="F352" i="1" s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F461" i="1" s="1"/>
  <c r="H639" i="1" s="1"/>
  <c r="G452" i="1"/>
  <c r="H452" i="1"/>
  <c r="F460" i="1"/>
  <c r="G460" i="1"/>
  <c r="G461" i="1" s="1"/>
  <c r="H640" i="1" s="1"/>
  <c r="J640" i="1" s="1"/>
  <c r="H460" i="1"/>
  <c r="H461" i="1"/>
  <c r="F470" i="1"/>
  <c r="G470" i="1"/>
  <c r="H470" i="1"/>
  <c r="I470" i="1"/>
  <c r="I476" i="1" s="1"/>
  <c r="H625" i="1" s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G545" i="1" s="1"/>
  <c r="H534" i="1"/>
  <c r="I534" i="1"/>
  <c r="J534" i="1"/>
  <c r="J545" i="1" s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J571" i="1" s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J634" i="1" s="1"/>
  <c r="H634" i="1"/>
  <c r="H635" i="1"/>
  <c r="H636" i="1"/>
  <c r="H637" i="1"/>
  <c r="H638" i="1"/>
  <c r="G640" i="1"/>
  <c r="G641" i="1"/>
  <c r="H641" i="1"/>
  <c r="G643" i="1"/>
  <c r="G644" i="1"/>
  <c r="H644" i="1"/>
  <c r="H645" i="1"/>
  <c r="G652" i="1"/>
  <c r="H652" i="1"/>
  <c r="G653" i="1"/>
  <c r="H653" i="1"/>
  <c r="G654" i="1"/>
  <c r="H654" i="1"/>
  <c r="H655" i="1"/>
  <c r="G164" i="2"/>
  <c r="D18" i="13"/>
  <c r="C18" i="13" s="1"/>
  <c r="D17" i="13"/>
  <c r="C17" i="13" s="1"/>
  <c r="G157" i="2"/>
  <c r="F18" i="2"/>
  <c r="E103" i="2"/>
  <c r="G62" i="2"/>
  <c r="D14" i="13"/>
  <c r="C14" i="13" s="1"/>
  <c r="L427" i="1"/>
  <c r="J641" i="1"/>
  <c r="K571" i="1"/>
  <c r="L433" i="1"/>
  <c r="J643" i="1"/>
  <c r="F571" i="1"/>
  <c r="G22" i="2"/>
  <c r="K545" i="1"/>
  <c r="L401" i="1"/>
  <c r="C139" i="2" s="1"/>
  <c r="F22" i="13"/>
  <c r="H25" i="13"/>
  <c r="C25" i="13" s="1"/>
  <c r="H571" i="1"/>
  <c r="L560" i="1"/>
  <c r="H192" i="1"/>
  <c r="E16" i="13"/>
  <c r="J655" i="1"/>
  <c r="I571" i="1"/>
  <c r="I545" i="1"/>
  <c r="G36" i="2"/>
  <c r="L565" i="1"/>
  <c r="C22" i="13"/>
  <c r="C110" i="2" l="1"/>
  <c r="A40" i="12"/>
  <c r="D31" i="2"/>
  <c r="H545" i="1"/>
  <c r="L524" i="1"/>
  <c r="F552" i="1"/>
  <c r="K598" i="1"/>
  <c r="G647" i="1" s="1"/>
  <c r="L351" i="1"/>
  <c r="G338" i="1"/>
  <c r="G352" i="1" s="1"/>
  <c r="L309" i="1"/>
  <c r="G660" i="1" s="1"/>
  <c r="H338" i="1"/>
  <c r="H352" i="1" s="1"/>
  <c r="C13" i="10"/>
  <c r="E109" i="2"/>
  <c r="L270" i="1"/>
  <c r="G645" i="1"/>
  <c r="J645" i="1" s="1"/>
  <c r="J639" i="1"/>
  <c r="H476" i="1"/>
  <c r="H624" i="1" s="1"/>
  <c r="J624" i="1" s="1"/>
  <c r="G476" i="1"/>
  <c r="H623" i="1" s="1"/>
  <c r="J623" i="1" s="1"/>
  <c r="K271" i="1"/>
  <c r="E8" i="13"/>
  <c r="C8" i="13" s="1"/>
  <c r="C17" i="10"/>
  <c r="C118" i="2"/>
  <c r="E31" i="2"/>
  <c r="F662" i="1"/>
  <c r="G649" i="1"/>
  <c r="J649" i="1" s="1"/>
  <c r="D15" i="13"/>
  <c r="C15" i="13" s="1"/>
  <c r="H647" i="1"/>
  <c r="J647" i="1" s="1"/>
  <c r="C21" i="10"/>
  <c r="C91" i="2"/>
  <c r="A13" i="12"/>
  <c r="E13" i="13"/>
  <c r="C13" i="13" s="1"/>
  <c r="C19" i="10"/>
  <c r="C120" i="2"/>
  <c r="D6" i="13"/>
  <c r="C6" i="13" s="1"/>
  <c r="C15" i="10"/>
  <c r="L247" i="1"/>
  <c r="D91" i="2"/>
  <c r="D81" i="2"/>
  <c r="C35" i="10"/>
  <c r="H52" i="1"/>
  <c r="H619" i="1" s="1"/>
  <c r="J619" i="1" s="1"/>
  <c r="C18" i="2"/>
  <c r="J617" i="1"/>
  <c r="C16" i="13"/>
  <c r="F257" i="1"/>
  <c r="F271" i="1" s="1"/>
  <c r="H33" i="13"/>
  <c r="J625" i="1"/>
  <c r="L544" i="1"/>
  <c r="L419" i="1"/>
  <c r="I257" i="1"/>
  <c r="I271" i="1" s="1"/>
  <c r="G257" i="1"/>
  <c r="G271" i="1" s="1"/>
  <c r="B161" i="2"/>
  <c r="G161" i="2" s="1"/>
  <c r="K500" i="1"/>
  <c r="G156" i="2"/>
  <c r="C78" i="2"/>
  <c r="C81" i="2" s="1"/>
  <c r="J49" i="1"/>
  <c r="G48" i="2" s="1"/>
  <c r="I460" i="1"/>
  <c r="J22" i="1"/>
  <c r="I452" i="1"/>
  <c r="I461" i="1" s="1"/>
  <c r="H642" i="1" s="1"/>
  <c r="J642" i="1" s="1"/>
  <c r="J10" i="1"/>
  <c r="G9" i="2" s="1"/>
  <c r="G18" i="2" s="1"/>
  <c r="I446" i="1"/>
  <c r="G642" i="1" s="1"/>
  <c r="D18" i="2"/>
  <c r="E131" i="2"/>
  <c r="C142" i="2"/>
  <c r="C26" i="10"/>
  <c r="J644" i="1"/>
  <c r="L614" i="1"/>
  <c r="K605" i="1"/>
  <c r="G648" i="1" s="1"/>
  <c r="L570" i="1"/>
  <c r="L571" i="1" s="1"/>
  <c r="F476" i="1"/>
  <c r="H622" i="1" s="1"/>
  <c r="J622" i="1" s="1"/>
  <c r="C25" i="10"/>
  <c r="E124" i="2"/>
  <c r="E120" i="2"/>
  <c r="E111" i="2"/>
  <c r="F661" i="1"/>
  <c r="D29" i="13"/>
  <c r="C29" i="13" s="1"/>
  <c r="G661" i="1"/>
  <c r="G651" i="1"/>
  <c r="J651" i="1" s="1"/>
  <c r="H662" i="1"/>
  <c r="D12" i="13"/>
  <c r="C12" i="13" s="1"/>
  <c r="C121" i="2"/>
  <c r="C10" i="10"/>
  <c r="L211" i="1"/>
  <c r="I549" i="1"/>
  <c r="L539" i="1"/>
  <c r="K550" i="1"/>
  <c r="H112" i="1"/>
  <c r="H193" i="1" s="1"/>
  <c r="G629" i="1" s="1"/>
  <c r="J629" i="1" s="1"/>
  <c r="E56" i="2"/>
  <c r="L529" i="1"/>
  <c r="H257" i="1"/>
  <c r="H271" i="1" s="1"/>
  <c r="E78" i="2"/>
  <c r="E81" i="2" s="1"/>
  <c r="E62" i="2"/>
  <c r="E63" i="2" s="1"/>
  <c r="D50" i="2"/>
  <c r="J552" i="1"/>
  <c r="H551" i="1"/>
  <c r="H552" i="1" s="1"/>
  <c r="L534" i="1"/>
  <c r="G552" i="1"/>
  <c r="F130" i="2"/>
  <c r="F144" i="2" s="1"/>
  <c r="F145" i="2" s="1"/>
  <c r="H140" i="1"/>
  <c r="F112" i="1"/>
  <c r="C58" i="2"/>
  <c r="C62" i="2" s="1"/>
  <c r="C63" i="2" s="1"/>
  <c r="L328" i="1"/>
  <c r="L290" i="1"/>
  <c r="C11" i="10"/>
  <c r="G662" i="1"/>
  <c r="G650" i="1"/>
  <c r="C123" i="2"/>
  <c r="C20" i="10"/>
  <c r="D7" i="13"/>
  <c r="C7" i="13" s="1"/>
  <c r="C119" i="2"/>
  <c r="C16" i="10"/>
  <c r="C112" i="2"/>
  <c r="C115" i="2" s="1"/>
  <c r="D5" i="13"/>
  <c r="C5" i="13" s="1"/>
  <c r="L362" i="1"/>
  <c r="G635" i="1" s="1"/>
  <c r="J635" i="1" s="1"/>
  <c r="D145" i="2"/>
  <c r="K503" i="1"/>
  <c r="L382" i="1"/>
  <c r="G636" i="1" s="1"/>
  <c r="J636" i="1" s="1"/>
  <c r="K338" i="1"/>
  <c r="K352" i="1" s="1"/>
  <c r="G81" i="2"/>
  <c r="G112" i="1"/>
  <c r="C36" i="10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I192" i="1"/>
  <c r="E91" i="2"/>
  <c r="L408" i="1"/>
  <c r="G637" i="1" s="1"/>
  <c r="J637" i="1" s="1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G169" i="1"/>
  <c r="C39" i="10" s="1"/>
  <c r="G140" i="1"/>
  <c r="F140" i="1"/>
  <c r="G63" i="2"/>
  <c r="J618" i="1"/>
  <c r="G42" i="2"/>
  <c r="G50" i="2" s="1"/>
  <c r="G51" i="2" s="1"/>
  <c r="J51" i="1"/>
  <c r="G16" i="2"/>
  <c r="J19" i="1"/>
  <c r="G621" i="1" s="1"/>
  <c r="F33" i="13"/>
  <c r="F545" i="1"/>
  <c r="H434" i="1"/>
  <c r="J620" i="1"/>
  <c r="D103" i="2"/>
  <c r="I140" i="1"/>
  <c r="I193" i="1" s="1"/>
  <c r="G630" i="1" s="1"/>
  <c r="J630" i="1" s="1"/>
  <c r="A22" i="12"/>
  <c r="H646" i="1"/>
  <c r="H648" i="1"/>
  <c r="J652" i="1"/>
  <c r="G571" i="1"/>
  <c r="I434" i="1"/>
  <c r="G434" i="1"/>
  <c r="E104" i="2"/>
  <c r="I663" i="1"/>
  <c r="D51" i="2" l="1"/>
  <c r="L545" i="1"/>
  <c r="J648" i="1"/>
  <c r="E128" i="2"/>
  <c r="E115" i="2"/>
  <c r="G104" i="2"/>
  <c r="E33" i="13"/>
  <c r="D35" i="13" s="1"/>
  <c r="L257" i="1"/>
  <c r="L271" i="1" s="1"/>
  <c r="G632" i="1" s="1"/>
  <c r="J632" i="1" s="1"/>
  <c r="H660" i="1"/>
  <c r="H664" i="1" s="1"/>
  <c r="H672" i="1" s="1"/>
  <c r="C6" i="10" s="1"/>
  <c r="I662" i="1"/>
  <c r="C27" i="10"/>
  <c r="C28" i="10" s="1"/>
  <c r="D22" i="10" s="1"/>
  <c r="I661" i="1"/>
  <c r="C128" i="2"/>
  <c r="F660" i="1"/>
  <c r="F664" i="1" s="1"/>
  <c r="F672" i="1" s="1"/>
  <c r="C4" i="10" s="1"/>
  <c r="D104" i="2"/>
  <c r="C104" i="2"/>
  <c r="F193" i="1"/>
  <c r="G627" i="1" s="1"/>
  <c r="J627" i="1" s="1"/>
  <c r="D31" i="13"/>
  <c r="C31" i="13" s="1"/>
  <c r="C144" i="2"/>
  <c r="G664" i="1"/>
  <c r="I552" i="1"/>
  <c r="K549" i="1"/>
  <c r="K551" i="1"/>
  <c r="L338" i="1"/>
  <c r="L352" i="1" s="1"/>
  <c r="G633" i="1" s="1"/>
  <c r="J633" i="1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K552" i="1" l="1"/>
  <c r="E145" i="2"/>
  <c r="D33" i="13"/>
  <c r="D36" i="13" s="1"/>
  <c r="H667" i="1"/>
  <c r="C145" i="2"/>
  <c r="F667" i="1"/>
  <c r="I660" i="1"/>
  <c r="I664" i="1" s="1"/>
  <c r="I672" i="1" s="1"/>
  <c r="C7" i="10" s="1"/>
  <c r="D21" i="10"/>
  <c r="D12" i="10"/>
  <c r="D13" i="10"/>
  <c r="D15" i="10"/>
  <c r="D27" i="10"/>
  <c r="D11" i="10"/>
  <c r="D19" i="10"/>
  <c r="D20" i="10"/>
  <c r="D17" i="10"/>
  <c r="D18" i="10"/>
  <c r="D25" i="10"/>
  <c r="D24" i="10"/>
  <c r="D10" i="10"/>
  <c r="D26" i="10"/>
  <c r="C30" i="10"/>
  <c r="D16" i="10"/>
  <c r="D23" i="10"/>
  <c r="G672" i="1"/>
  <c r="C5" i="10" s="1"/>
  <c r="G667" i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<sst xmlns="http://schemas.openxmlformats.org/spreadsheetml/2006/main" count="3957" uniqueCount="913">
  <si>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</si>
  <si>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</si>
  <si>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</si>
  <si>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</si>
  <si>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</si>
  <si>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</si>
  <si>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</si>
  <si>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</si>
  <si>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</si>
  <si>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</si>
  <si>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</si>
  <si>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</si>
  <si>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</si>
  <si>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</si>
  <si>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</si>
  <si>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</si>
  <si>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</si>
  <si>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</si>
  <si>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</si>
  <si>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</si>
  <si>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</si>
  <si>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</si>
  <si>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</si>
  <si>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</si>
  <si>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</si>
  <si>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</si>
  <si>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</si>
  <si>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</si>
  <si>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</si>
  <si>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</si>
  <si>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</si>
  <si>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</si>
  <si>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</si>
  <si>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</si>
  <si>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</si>
  <si>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</si>
  <si>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</si>
  <si>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</si>
  <si>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</si>
  <si>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</si>
  <si>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</si>
  <si>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</si>
  <si>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</si>
  <si>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</si>
  <si>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</si>
  <si>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</si>
  <si>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</si>
  <si>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</si>
  <si>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</si>
  <si>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</si>
  <si>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</si>
  <si>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</si>
  <si>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</si>
  <si>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</si>
  <si>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</si>
  <si>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</si>
  <si>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</si>
  <si>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</si>
  <si>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</si>
  <si>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</si>
  <si>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</si>
  <si>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</si>
  <si>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</si>
  <si>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</si>
  <si>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</si>
  <si>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</si>
  <si>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</si>
  <si>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</si>
  <si>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</si>
  <si>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</si>
  <si>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</si>
  <si>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</si>
  <si>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</si>
  <si>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</si>
  <si>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</si>
  <si>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</si>
  <si>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</si>
  <si>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</si>
  <si>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</si>
  <si>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</si>
  <si>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</si>
  <si>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</si>
  <si>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</si>
  <si>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</si>
  <si>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</si>
  <si>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</si>
  <si>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</si>
  <si>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</si>
  <si>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</si>
  <si>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</si>
  <si>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</si>
  <si>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</si>
  <si>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</si>
  <si>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</si>
  <si>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</si>
  <si>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</si>
  <si>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</si>
  <si>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</si>
  <si>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</si>
  <si>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</si>
  <si>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</si>
  <si>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</si>
  <si>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</si>
  <si>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</si>
  <si>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</si>
  <si>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</si>
  <si>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</si>
  <si>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</si>
  <si>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</si>
  <si>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</si>
  <si>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</si>
  <si>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</si>
  <si>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</si>
  <si>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</si>
  <si>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</si>
  <si>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</si>
  <si>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</si>
  <si>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</si>
  <si>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</si>
  <si>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</si>
  <si>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</si>
  <si>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</si>
  <si>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</si>
  <si>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</si>
  <si>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</si>
  <si>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</si>
  <si>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</si>
  <si>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</si>
  <si>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</si>
  <si>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</si>
  <si>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</si>
  <si>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</si>
  <si>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</si>
  <si>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</si>
  <si>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</si>
  <si>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</si>
  <si>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</si>
  <si>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</si>
  <si>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</si>
  <si>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</si>
  <si>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</si>
  <si>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</si>
  <si>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</si>
  <si>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</si>
  <si>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</si>
  <si>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</si>
  <si>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</si>
  <si>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</si>
  <si>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</si>
  <si>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</si>
  <si>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</si>
  <si>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</si>
  <si>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</si>
  <si>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</si>
  <si>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</si>
  <si>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</si>
  <si>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</si>
  <si>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</si>
  <si>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</si>
  <si>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</si>
  <si>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</si>
  <si>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</si>
  <si>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</si>
  <si>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</si>
  <si>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</si>
  <si>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</si>
  <si>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</si>
  <si>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</si>
  <si>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</si>
  <si>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</si>
  <si>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</si>
  <si>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</si>
  <si>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</si>
  <si>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</si>
  <si>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</si>
  <si>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</si>
  <si>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</si>
  <si>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</si>
  <si>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</si>
  <si>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</si>
  <si>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</si>
  <si>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</si>
  <si>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</si>
  <si>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</si>
  <si>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</si>
  <si>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</si>
  <si>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</si>
  <si>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</si>
  <si>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</si>
  <si>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</si>
  <si>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</si>
  <si>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</si>
  <si>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</si>
  <si>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</si>
  <si>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</si>
  <si>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</si>
  <si>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</si>
  <si>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</si>
  <si>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</si>
  <si>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</si>
  <si>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</si>
  <si>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</si>
  <si>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</si>
  <si>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</si>
  <si>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</si>
  <si>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</si>
  <si>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</si>
  <si>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</si>
  <si>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</si>
  <si>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</si>
  <si>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</si>
  <si>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</si>
  <si>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</si>
  <si>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</si>
  <si>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</si>
  <si>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</si>
  <si>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</si>
  <si>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</si>
  <si>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</si>
  <si>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</si>
  <si>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</si>
  <si>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</si>
  <si>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</si>
  <si>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</si>
  <si>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</si>
  <si>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</si>
  <si>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</si>
  <si>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</si>
  <si>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</si>
  <si>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</si>
  <si>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</si>
  <si>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</si>
  <si>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</si>
  <si>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</si>
  <si>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</si>
  <si>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</si>
  <si>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</si>
  <si>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</si>
  <si>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</si>
  <si>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</si>
  <si>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</si>
  <si>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</si>
  <si>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</si>
  <si>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</si>
  <si>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</si>
  <si>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</si>
  <si>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</si>
  <si>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</si>
  <si>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</si>
  <si>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</si>
  <si>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</si>
  <si>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</si>
  <si>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</si>
  <si>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</si>
  <si>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</si>
  <si>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</si>
  <si>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</si>
  <si>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</si>
  <si>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</si>
  <si>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</si>
  <si>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</si>
  <si>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</si>
  <si>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</si>
  <si>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</si>
  <si>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</si>
  <si>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</si>
  <si>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</si>
  <si>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</si>
  <si>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</si>
  <si>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</si>
  <si>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</si>
  <si>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</si>
  <si>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</si>
  <si>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</si>
  <si>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</si>
  <si>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</si>
  <si>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</si>
  <si>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</si>
  <si>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</si>
  <si>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</si>
  <si>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</si>
  <si>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</si>
  <si>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</si>
  <si>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</si>
  <si>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</si>
  <si>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</si>
  <si>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</si>
  <si>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</si>
  <si>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</si>
  <si>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</si>
  <si>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</si>
  <si>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</si>
  <si>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</si>
  <si>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</si>
  <si>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</si>
  <si>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</si>
  <si>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</si>
  <si>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</si>
  <si>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</si>
  <si>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</si>
  <si>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</si>
  <si>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</si>
  <si>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</si>
  <si>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</si>
  <si>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</si>
  <si>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</si>
  <si>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</si>
  <si>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</si>
  <si>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</si>
  <si>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</si>
  <si>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</si>
  <si>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</si>
  <si>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</si>
  <si>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</si>
  <si>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</si>
  <si>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</si>
  <si>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</si>
  <si>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</si>
  <si>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</si>
  <si>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</si>
  <si>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</si>
  <si>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</si>
  <si>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</si>
  <si>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</si>
  <si>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</si>
  <si>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</si>
  <si>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</si>
  <si>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</si>
  <si>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</si>
  <si>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</si>
  <si>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</si>
  <si>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</si>
  <si>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</si>
  <si>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</si>
  <si>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</si>
  <si>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</si>
  <si>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</si>
  <si>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</si>
  <si>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</si>
  <si>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</si>
  <si>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</si>
  <si>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</si>
  <si>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</si>
  <si>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</si>
  <si>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</si>
  <si>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</si>
  <si>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</si>
  <si>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</si>
  <si>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</si>
  <si>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</si>
  <si>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</si>
  <si>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</si>
  <si>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</si>
  <si>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</si>
  <si>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</si>
  <si>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</si>
  <si>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</si>
  <si>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</si>
  <si>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</si>
  <si>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</si>
  <si>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</si>
  <si>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</si>
  <si>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</si>
  <si>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</si>
  <si>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</si>
  <si>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</si>
  <si>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</si>
  <si>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</si>
  <si>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</si>
  <si>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</si>
  <si>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</si>
  <si>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</si>
  <si>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</si>
  <si>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</si>
  <si>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</si>
  <si>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</si>
  <si>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</si>
  <si>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</si>
  <si>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</si>
  <si>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</si>
  <si>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</si>
  <si>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</si>
  <si>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</si>
  <si>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</si>
  <si>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</si>
  <si>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</si>
  <si>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</si>
  <si>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</si>
  <si>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</si>
  <si>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</si>
  <si>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</si>
  <si>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</si>
  <si>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</si>
  <si>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</si>
  <si>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</si>
  <si>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</si>
  <si>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</si>
  <si>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</si>
  <si>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</si>
  <si>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</si>
  <si>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</si>
  <si>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</si>
  <si>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</si>
  <si>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</si>
  <si>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</si>
  <si>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</si>
  <si>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</si>
  <si>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</si>
  <si>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</si>
  <si>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</si>
  <si>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</si>
  <si>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</si>
  <si>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</si>
  <si>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</si>
  <si>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</si>
  <si>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</si>
  <si>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</si>
  <si>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</si>
  <si>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</si>
  <si>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</si>
  <si>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</si>
  <si>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</si>
  <si>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</si>
  <si>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</si>
  <si>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</si>
  <si>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</si>
  <si>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</si>
  <si>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</si>
  <si>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</si>
  <si>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</si>
  <si>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</si>
  <si>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</si>
  <si>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</si>
  <si>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</si>
  <si>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</si>
  <si>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</si>
  <si>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</si>
  <si>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</si>
  <si>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</si>
  <si>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</si>
  <si>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</si>
  <si>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</si>
  <si>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</si>
  <si>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</si>
  <si>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</si>
  <si>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</si>
  <si>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</si>
  <si>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</si>
  <si>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</si>
  <si>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</si>
  <si>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</si>
  <si>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</si>
  <si>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</si>
  <si>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</si>
  <si>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</si>
  <si>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</si>
  <si>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</si>
  <si>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</si>
  <si>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</si>
  <si>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</si>
  <si>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</si>
  <si>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</si>
  <si>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</si>
  <si>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</si>
  <si>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</si>
  <si>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</si>
  <si>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</si>
  <si>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</si>
  <si>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</si>
  <si>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</si>
  <si>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</si>
  <si>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</si>
  <si>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</si>
  <si>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</si>
  <si>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</si>
  <si>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</si>
  <si>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</si>
  <si>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</si>
  <si>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</si>
  <si>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</si>
  <si>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</si>
  <si>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</si>
  <si>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</si>
  <si>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</si>
  <si>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</si>
  <si>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</si>
  <si>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</si>
  <si>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</si>
  <si>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</si>
  <si>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</si>
  <si>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</si>
  <si>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</si>
  <si>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</si>
  <si>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</si>
  <si>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</si>
  <si>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</si>
  <si>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</si>
  <si>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</si>
  <si>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</si>
  <si>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</si>
  <si>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</si>
  <si>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</si>
  <si>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</si>
  <si>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</si>
  <si>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</si>
  <si>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</si>
  <si>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</si>
  <si>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</si>
  <si>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</si>
  <si>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</si>
  <si>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</si>
  <si>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</si>
  <si>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</si>
  <si>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</si>
  <si>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</si>
  <si>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</si>
  <si>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</si>
  <si>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</si>
  <si>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</si>
  <si>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</si>
  <si>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</si>
  <si>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</si>
  <si>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</si>
  <si>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</si>
  <si>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</si>
  <si>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</si>
  <si>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</si>
  <si>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</si>
  <si>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</si>
  <si>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</si>
  <si>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</si>
  <si>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</si>
  <si>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</si>
  <si>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</si>
  <si>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</si>
  <si>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</si>
  <si>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</si>
  <si>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</si>
  <si>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</si>
  <si>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</si>
  <si>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</si>
  <si>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</si>
  <si>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</si>
  <si>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</si>
  <si>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</si>
  <si>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</si>
  <si>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</si>
  <si>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</si>
  <si>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</si>
  <si>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</si>
  <si>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</si>
  <si>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</si>
  <si>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</si>
  <si>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</si>
  <si>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</si>
  <si>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</si>
  <si>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</si>
  <si>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</si>
  <si>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</si>
  <si>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</si>
  <si>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</si>
  <si>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</si>
  <si>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</si>
  <si>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</si>
  <si>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</si>
  <si>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</si>
  <si>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</si>
  <si>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</si>
  <si>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</si>
  <si>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</si>
  <si>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</si>
  <si>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</si>
  <si>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</si>
  <si>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</si>
  <si>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</si>
  <si>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</si>
  <si>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</si>
  <si>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</si>
  <si>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</si>
  <si>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</si>
  <si>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</si>
  <si>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</si>
  <si>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</si>
  <si>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</si>
  <si>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</si>
  <si>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</si>
  <si>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</si>
  <si>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</si>
  <si>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</si>
  <si>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</si>
  <si>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</si>
  <si>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</si>
  <si>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</si>
  <si>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</si>
  <si>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</si>
  <si>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</si>
  <si>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</si>
  <si>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</si>
  <si>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</si>
  <si>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</si>
  <si>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</si>
  <si>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</si>
  <si>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</si>
  <si>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</si>
  <si>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</si>
  <si>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</si>
  <si>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</si>
  <si>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</si>
  <si>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</si>
  <si>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</si>
  <si>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</si>
  <si>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</si>
  <si>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</si>
  <si>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</si>
  <si>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</si>
  <si>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</si>
  <si>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</si>
  <si>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</si>
  <si>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</si>
  <si>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</si>
  <si>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</si>
  <si>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</si>
  <si>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</si>
  <si>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</si>
  <si>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</si>
  <si>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</si>
  <si>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</si>
  <si>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</si>
  <si>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</si>
  <si>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</si>
  <si>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</si>
  <si>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</si>
  <si>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</si>
  <si>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</si>
  <si>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</si>
  <si>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</si>
  <si>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</si>
  <si>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</si>
  <si>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</si>
  <si>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</si>
  <si>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</si>
  <si>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</si>
  <si>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</si>
  <si>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</si>
  <si>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</si>
  <si>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</si>
  <si>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</si>
  <si>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</si>
  <si>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</si>
  <si>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</si>
  <si>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</si>
  <si>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</si>
  <si>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</si>
  <si>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</si>
  <si>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</si>
  <si>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</si>
  <si>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</si>
  <si>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</si>
  <si>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</si>
  <si>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</si>
  <si>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</si>
  <si>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</si>
  <si>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</si>
  <si>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</si>
  <si>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</si>
  <si>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</si>
  <si>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</si>
  <si>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</si>
  <si>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</si>
  <si>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</si>
  <si>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</si>
  <si>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</si>
  <si>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</si>
  <si>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</si>
  <si>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</si>
  <si>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</si>
  <si>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</si>
  <si>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</si>
  <si>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</si>
  <si>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</si>
  <si>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</si>
  <si>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</si>
  <si>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</si>
  <si>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</si>
  <si>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</si>
  <si>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</si>
  <si>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</si>
  <si>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</si>
  <si>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</si>
  <si>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</si>
  <si>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</si>
  <si>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</si>
  <si>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</si>
  <si>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</si>
  <si>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</si>
  <si>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</si>
  <si>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</si>
  <si>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</si>
  <si>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</si>
  <si>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</si>
  <si>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</si>
  <si>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</si>
  <si>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</si>
  <si>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</si>
  <si>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</si>
  <si>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</si>
  <si>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</si>
  <si>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</si>
  <si>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</si>
  <si>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</si>
  <si>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</si>
  <si>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</si>
  <si>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</si>
  <si>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</si>
  <si>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</si>
  <si>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</si>
  <si>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</si>
  <si>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</si>
  <si>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</si>
  <si>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</si>
  <si>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</si>
  <si>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</si>
  <si>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</si>
  <si>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</si>
  <si>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</si>
  <si>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</si>
  <si>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</si>
  <si>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</si>
  <si>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</si>
  <si>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</si>
  <si>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</si>
  <si>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</si>
  <si>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</si>
  <si>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</si>
  <si>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</si>
  <si>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</si>
  <si>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</si>
  <si>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</si>
  <si>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</si>
  <si>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</si>
  <si>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</si>
  <si>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</si>
  <si>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</si>
  <si>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</si>
  <si>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</si>
  <si>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</si>
  <si>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</si>
  <si>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</si>
  <si>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</si>
  <si>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</si>
  <si>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</si>
  <si>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</si>
  <si>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</si>
  <si>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</si>
  <si>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</si>
  <si>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</si>
  <si>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</si>
  <si>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</si>
  <si>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</si>
  <si>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</si>
  <si>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</si>
  <si>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</si>
  <si>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</si>
  <si>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</si>
  <si>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</si>
  <si>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</si>
  <si>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</si>
  <si>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</si>
  <si>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</si>
  <si>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</si>
  <si>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</si>
  <si>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</si>
  <si>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</si>
  <si>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</si>
  <si>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</si>
  <si>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</si>
  <si>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</si>
  <si>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</si>
  <si>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</si>
  <si>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</si>
  <si>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</si>
  <si>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</si>
  <si>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</si>
  <si>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</si>
  <si>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</si>
  <si>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</si>
  <si>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</si>
  <si>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</si>
  <si>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</si>
  <si>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</si>
  <si>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</si>
  <si>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</si>
  <si>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</si>
  <si>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</si>
  <si>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</si>
  <si>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</si>
  <si>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</si>
  <si>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</si>
  <si>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</si>
  <si>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</si>
  <si>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</si>
  <si>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</si>
  <si>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</si>
  <si>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</si>
  <si>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</si>
  <si>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</si>
  <si>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</si>
  <si>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</si>
  <si>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</si>
  <si>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</si>
  <si>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</si>
  <si>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</si>
  <si>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</si>
  <si>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</si>
  <si>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</si>
  <si>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</si>
  <si>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</si>
  <si>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</si>
  <si>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</si>
  <si>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</si>
  <si>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</si>
  <si>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</si>
  <si>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</si>
  <si>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</si>
  <si>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</si>
  <si>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</si>
  <si>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</si>
  <si>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</si>
  <si>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</si>
  <si>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</si>
  <si>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</si>
  <si>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</si>
  <si>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</si>
  <si>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</si>
  <si>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</si>
  <si>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</si>
  <si>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</si>
  <si>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</si>
  <si>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</si>
  <si>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</si>
  <si>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</si>
  <si>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</si>
  <si>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</si>
  <si>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</si>
  <si>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</si>
  <si>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</si>
  <si>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</si>
  <si>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</si>
  <si>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</si>
  <si>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</si>
  <si>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</si>
  <si>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</si>
  <si>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</si>
  <si>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</si>
  <si>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</si>
  <si>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</si>
  <si>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</si>
  <si>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</si>
  <si>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</si>
  <si>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</si>
  <si>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</si>
  <si>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</si>
  <si>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</si>
  <si>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</si>
  <si>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</si>
  <si>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</si>
  <si>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</si>
  <si>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</si>
  <si>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</si>
  <si>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</si>
  <si>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</si>
  <si>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</si>
  <si>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</si>
  <si>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</si>
  <si>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</si>
  <si>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</si>
  <si>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</si>
  <si>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</si>
  <si>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</si>
  <si>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</si>
  <si>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</si>
  <si>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</si>
  <si>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</si>
  <si>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</si>
  <si>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</si>
  <si>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</si>
  <si>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</si>
  <si>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</si>
  <si>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</si>
  <si>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</si>
  <si>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</si>
  <si>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</si>
  <si>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</si>
  <si>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</si>
  <si>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</si>
  <si>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</si>
  <si>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</si>
  <si>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</si>
  <si>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</si>
  <si>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</si>
  <si>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</si>
  <si>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</si>
  <si>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</si>
  <si>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</si>
  <si>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</si>
  <si>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</si>
  <si>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</si>
  <si>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</si>
  <si>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</si>
  <si>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</si>
  <si>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</si>
  <si>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</si>
  <si>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Lempster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</si>
</sst>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8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299</v>
      </c>
      <c r="C2" s="21">
        <v>299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143786.93</v>
      </c>
      <c r="G9" s="18">
        <v>-630.94000000000005</v>
      </c>
      <c r="H9" s="18">
        <v>-12344.27</v>
      </c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95305.27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6304.02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>
        <v>4836.3599999999997</v>
      </c>
      <c r="H13" s="18">
        <v>19317.78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3220.61</v>
      </c>
      <c r="G14" s="18">
        <v>2826.85</v>
      </c>
      <c r="H14" s="18">
        <v>18.64</v>
      </c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7352.58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160664.13999999996</v>
      </c>
      <c r="G19" s="41">
        <f>SUM(G9:G18)</f>
        <v>7032.27</v>
      </c>
      <c r="H19" s="41">
        <f>SUM(H9:H18)</f>
        <v>6992.1499999999987</v>
      </c>
      <c r="I19" s="41">
        <f>SUM(I9:I18)</f>
        <v>0</v>
      </c>
      <c r="J19" s="41">
        <f>SUM(J9:J18)</f>
        <v>95305.27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v>6304.02</v>
      </c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14658.98</v>
      </c>
      <c r="G24" s="18">
        <v>728.25</v>
      </c>
      <c r="H24" s="18">
        <v>1365.37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12739.36</v>
      </c>
      <c r="G28" s="18"/>
      <c r="H28" s="18">
        <v>5626.78</v>
      </c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7018.42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34416.76</v>
      </c>
      <c r="G32" s="41">
        <f>SUM(G22:G31)</f>
        <v>7032.27</v>
      </c>
      <c r="H32" s="41">
        <f>SUM(H22:H31)</f>
        <v>6992.15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23341.63</v>
      </c>
      <c r="G49" s="18"/>
      <c r="H49" s="18"/>
      <c r="I49" s="18"/>
      <c r="J49" s="13">
        <f>I454</f>
        <v>95305.27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102905.75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126247.38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95305.27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160664.14000000001</v>
      </c>
      <c r="G52" s="41">
        <f>G51+G32</f>
        <v>7032.27</v>
      </c>
      <c r="H52" s="41">
        <f>H51+H32</f>
        <v>6992.15</v>
      </c>
      <c r="I52" s="41">
        <f>I51+I32</f>
        <v>0</v>
      </c>
      <c r="J52" s="41">
        <f>J51+J32</f>
        <v>95305.27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1893792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>
        <v>40000</v>
      </c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1933792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38889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38889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226.44</v>
      </c>
      <c r="G96" s="18"/>
      <c r="H96" s="18"/>
      <c r="I96" s="18"/>
      <c r="J96" s="18"/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15352.43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2000</v>
      </c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49550.23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51776.670000000006</v>
      </c>
      <c r="G111" s="41">
        <f>SUM(G96:G110)</f>
        <v>15352.43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2024457.67</v>
      </c>
      <c r="G112" s="41">
        <f>G60+G111</f>
        <v>15352.43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634094.64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220806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2612.63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857513.27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639.58000000000004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639.58000000000004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857513.27</v>
      </c>
      <c r="G140" s="41">
        <f>G121+SUM(G136:G137)</f>
        <v>639.58000000000004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38877.339999999997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17866.21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20535.48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35565.019999999997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91229.2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91229.2</v>
      </c>
      <c r="G162" s="41">
        <f>SUM(G150:G161)</f>
        <v>20535.48</v>
      </c>
      <c r="H162" s="41">
        <f>SUM(H150:H161)</f>
        <v>92308.569999999992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91229.2</v>
      </c>
      <c r="G169" s="41">
        <f>G147+G162+SUM(G163:G168)</f>
        <v>20535.48</v>
      </c>
      <c r="H169" s="41">
        <f>H147+H162+SUM(H163:H168)</f>
        <v>92308.569999999992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28482.51</v>
      </c>
      <c r="H179" s="18"/>
      <c r="I179" s="18"/>
      <c r="J179" s="18">
        <v>15000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>
        <v>2228.11</v>
      </c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2228.11</v>
      </c>
      <c r="G183" s="41">
        <f>SUM(G179:G182)</f>
        <v>28482.51</v>
      </c>
      <c r="H183" s="41">
        <f>SUM(H179:H182)</f>
        <v>0</v>
      </c>
      <c r="I183" s="41">
        <f>SUM(I179:I182)</f>
        <v>0</v>
      </c>
      <c r="J183" s="41">
        <f>SUM(J179:J182)</f>
        <v>15000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2228.11</v>
      </c>
      <c r="G192" s="41">
        <f>G183+SUM(G188:G191)</f>
        <v>28482.51</v>
      </c>
      <c r="H192" s="41">
        <f>+H183+SUM(H188:H191)</f>
        <v>0</v>
      </c>
      <c r="I192" s="41">
        <f>I177+I183+SUM(I188:I191)</f>
        <v>0</v>
      </c>
      <c r="J192" s="41">
        <f>J183</f>
        <v>15000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2975428.25</v>
      </c>
      <c r="G193" s="47">
        <f>G112+G140+G169+G192</f>
        <v>65010</v>
      </c>
      <c r="H193" s="47">
        <f>H112+H140+H169+H192</f>
        <v>92308.569999999992</v>
      </c>
      <c r="I193" s="47">
        <f>I112+I140+I169+I192</f>
        <v>0</v>
      </c>
      <c r="J193" s="47">
        <f>J112+J140+J192</f>
        <v>15000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460714.74</v>
      </c>
      <c r="G197" s="18">
        <v>220484.12</v>
      </c>
      <c r="H197" s="18">
        <v>22147.37</v>
      </c>
      <c r="I197" s="18">
        <v>13388.54</v>
      </c>
      <c r="J197" s="18">
        <v>966.62</v>
      </c>
      <c r="K197" s="18">
        <v>50</v>
      </c>
      <c r="L197" s="19">
        <f>SUM(F197:K197)</f>
        <v>717751.39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391781.38</v>
      </c>
      <c r="G198" s="18">
        <v>129212.9</v>
      </c>
      <c r="H198" s="18">
        <v>72337.070000000007</v>
      </c>
      <c r="I198" s="18">
        <v>469.11</v>
      </c>
      <c r="J198" s="18">
        <v>468.94</v>
      </c>
      <c r="K198" s="18"/>
      <c r="L198" s="19">
        <f>SUM(F198:K198)</f>
        <v>594269.4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14560</v>
      </c>
      <c r="G200" s="18">
        <v>2346.59</v>
      </c>
      <c r="H200" s="18">
        <v>675</v>
      </c>
      <c r="I200" s="18">
        <v>105.76</v>
      </c>
      <c r="J200" s="18"/>
      <c r="K200" s="18"/>
      <c r="L200" s="19">
        <f>SUM(F200:K200)</f>
        <v>17687.349999999999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81510.12</v>
      </c>
      <c r="G202" s="18">
        <v>31914.959999999999</v>
      </c>
      <c r="H202" s="18">
        <v>102150.95</v>
      </c>
      <c r="I202" s="18">
        <v>530.79</v>
      </c>
      <c r="J202" s="18">
        <v>1035.4000000000001</v>
      </c>
      <c r="K202" s="18"/>
      <c r="L202" s="19">
        <f t="shared" ref="L202:L208" si="0">SUM(F202:K202)</f>
        <v>217142.21999999997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56271.65</v>
      </c>
      <c r="G203" s="18">
        <v>39663.339999999997</v>
      </c>
      <c r="H203" s="18">
        <v>2396.5</v>
      </c>
      <c r="I203" s="18">
        <v>8541.42</v>
      </c>
      <c r="J203" s="18">
        <v>18580</v>
      </c>
      <c r="K203" s="18"/>
      <c r="L203" s="19">
        <f t="shared" si="0"/>
        <v>125452.90999999999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98056.62</v>
      </c>
      <c r="G204" s="18">
        <v>62242.52</v>
      </c>
      <c r="H204" s="18">
        <v>17318.62</v>
      </c>
      <c r="I204" s="18">
        <v>1463.84</v>
      </c>
      <c r="J204" s="18">
        <v>348.12</v>
      </c>
      <c r="K204" s="18">
        <v>12212.25</v>
      </c>
      <c r="L204" s="19">
        <f t="shared" si="0"/>
        <v>191641.96999999997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124309.15</v>
      </c>
      <c r="G205" s="18">
        <v>70680.09</v>
      </c>
      <c r="H205" s="18">
        <v>6309.57</v>
      </c>
      <c r="I205" s="18">
        <v>1043.22</v>
      </c>
      <c r="J205" s="18">
        <v>505.27</v>
      </c>
      <c r="K205" s="18">
        <v>780</v>
      </c>
      <c r="L205" s="19">
        <f t="shared" si="0"/>
        <v>203627.3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54040.53</v>
      </c>
      <c r="G206" s="18">
        <v>10283.879999999999</v>
      </c>
      <c r="H206" s="18"/>
      <c r="I206" s="18"/>
      <c r="J206" s="18"/>
      <c r="K206" s="18"/>
      <c r="L206" s="19">
        <f t="shared" si="0"/>
        <v>64324.409999999996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63451.08</v>
      </c>
      <c r="G207" s="18">
        <v>8625.68</v>
      </c>
      <c r="H207" s="18">
        <v>128664.42</v>
      </c>
      <c r="I207" s="18">
        <v>66354.320000000007</v>
      </c>
      <c r="J207" s="18">
        <v>23228.93</v>
      </c>
      <c r="K207" s="18"/>
      <c r="L207" s="19">
        <f t="shared" si="0"/>
        <v>290324.43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44041.599999999999</v>
      </c>
      <c r="G208" s="18">
        <v>4128.26</v>
      </c>
      <c r="H208" s="18">
        <v>45429</v>
      </c>
      <c r="I208" s="18">
        <v>9854.7800000000007</v>
      </c>
      <c r="J208" s="18"/>
      <c r="K208" s="18"/>
      <c r="L208" s="19">
        <f t="shared" si="0"/>
        <v>103453.64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1388736.87</v>
      </c>
      <c r="G211" s="41">
        <f t="shared" si="1"/>
        <v>579582.34000000008</v>
      </c>
      <c r="H211" s="41">
        <f t="shared" si="1"/>
        <v>397428.5</v>
      </c>
      <c r="I211" s="41">
        <f t="shared" si="1"/>
        <v>101751.78000000001</v>
      </c>
      <c r="J211" s="41">
        <f t="shared" si="1"/>
        <v>45133.279999999999</v>
      </c>
      <c r="K211" s="41">
        <f t="shared" si="1"/>
        <v>13042.25</v>
      </c>
      <c r="L211" s="41">
        <f t="shared" si="1"/>
        <v>2525675.0200000005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484526.5</v>
      </c>
      <c r="I233" s="18"/>
      <c r="J233" s="18"/>
      <c r="K233" s="18"/>
      <c r="L233" s="19">
        <f>SUM(F233:K233)</f>
        <v>484526.5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146751.72</v>
      </c>
      <c r="I234" s="18"/>
      <c r="J234" s="18"/>
      <c r="K234" s="18"/>
      <c r="L234" s="19">
        <f>SUM(F234:K234)</f>
        <v>146751.72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>
        <v>2908.77</v>
      </c>
      <c r="I238" s="18"/>
      <c r="J238" s="18"/>
      <c r="K238" s="18"/>
      <c r="L238" s="19">
        <f t="shared" ref="L238:L244" si="4">SUM(F238:K238)</f>
        <v>2908.77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22930.15</v>
      </c>
      <c r="I244" s="18"/>
      <c r="J244" s="18"/>
      <c r="K244" s="18"/>
      <c r="L244" s="19">
        <f t="shared" si="4"/>
        <v>22930.15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657117.14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657117.14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1388736.87</v>
      </c>
      <c r="G257" s="41">
        <f t="shared" si="8"/>
        <v>579582.34000000008</v>
      </c>
      <c r="H257" s="41">
        <f t="shared" si="8"/>
        <v>1054545.6400000001</v>
      </c>
      <c r="I257" s="41">
        <f t="shared" si="8"/>
        <v>101751.78000000001</v>
      </c>
      <c r="J257" s="41">
        <f t="shared" si="8"/>
        <v>45133.279999999999</v>
      </c>
      <c r="K257" s="41">
        <f t="shared" si="8"/>
        <v>13042.25</v>
      </c>
      <c r="L257" s="41">
        <f t="shared" si="8"/>
        <v>3182792.1600000006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28482.51</v>
      </c>
      <c r="L263" s="19">
        <f>SUM(F263:K263)</f>
        <v>28482.51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15000</v>
      </c>
      <c r="L266" s="19">
        <f t="shared" si="9"/>
        <v>15000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43482.509999999995</v>
      </c>
      <c r="L270" s="41">
        <f t="shared" si="9"/>
        <v>43482.509999999995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1388736.87</v>
      </c>
      <c r="G271" s="42">
        <f t="shared" si="11"/>
        <v>579582.34000000008</v>
      </c>
      <c r="H271" s="42">
        <f t="shared" si="11"/>
        <v>1054545.6400000001</v>
      </c>
      <c r="I271" s="42">
        <f t="shared" si="11"/>
        <v>101751.78000000001</v>
      </c>
      <c r="J271" s="42">
        <f t="shared" si="11"/>
        <v>45133.279999999999</v>
      </c>
      <c r="K271" s="42">
        <f t="shared" si="11"/>
        <v>56524.759999999995</v>
      </c>
      <c r="L271" s="42">
        <f t="shared" si="11"/>
        <v>3226274.6700000004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22603.8</v>
      </c>
      <c r="G276" s="18">
        <v>4787.2299999999996</v>
      </c>
      <c r="H276" s="18"/>
      <c r="I276" s="18">
        <v>181.47</v>
      </c>
      <c r="J276" s="18"/>
      <c r="K276" s="18"/>
      <c r="L276" s="19">
        <f>SUM(F276:K276)</f>
        <v>27572.5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>
        <v>33.36</v>
      </c>
      <c r="H277" s="18"/>
      <c r="I277" s="18">
        <v>7118.55</v>
      </c>
      <c r="J277" s="18">
        <v>593.37</v>
      </c>
      <c r="K277" s="18"/>
      <c r="L277" s="19">
        <f>SUM(F277:K277)</f>
        <v>7745.28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4697.5</v>
      </c>
      <c r="G279" s="18">
        <v>1005.28</v>
      </c>
      <c r="H279" s="18">
        <v>282.39999999999998</v>
      </c>
      <c r="I279" s="18">
        <v>247.5</v>
      </c>
      <c r="J279" s="18"/>
      <c r="K279" s="18"/>
      <c r="L279" s="19">
        <f>SUM(F279:K279)</f>
        <v>6232.6799999999994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>
        <v>780</v>
      </c>
      <c r="H281" s="18">
        <v>1420.21</v>
      </c>
      <c r="I281" s="18">
        <v>5900.08</v>
      </c>
      <c r="J281" s="18"/>
      <c r="K281" s="18"/>
      <c r="L281" s="19">
        <f t="shared" ref="L281:L287" si="12">SUM(F281:K281)</f>
        <v>8100.29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12819.2</v>
      </c>
      <c r="G282" s="18">
        <v>1473.67</v>
      </c>
      <c r="H282" s="18">
        <v>20855.099999999999</v>
      </c>
      <c r="I282" s="18">
        <v>252.94</v>
      </c>
      <c r="J282" s="18"/>
      <c r="K282" s="18"/>
      <c r="L282" s="19">
        <f t="shared" si="12"/>
        <v>35400.910000000003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4000</v>
      </c>
      <c r="G283" s="18">
        <v>1028.8</v>
      </c>
      <c r="H283" s="18"/>
      <c r="I283" s="18"/>
      <c r="J283" s="18"/>
      <c r="K283" s="18"/>
      <c r="L283" s="19">
        <f t="shared" si="12"/>
        <v>5028.8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44120.5</v>
      </c>
      <c r="G290" s="42">
        <f t="shared" si="13"/>
        <v>9108.3399999999983</v>
      </c>
      <c r="H290" s="42">
        <f t="shared" si="13"/>
        <v>22557.71</v>
      </c>
      <c r="I290" s="42">
        <f t="shared" si="13"/>
        <v>13700.54</v>
      </c>
      <c r="J290" s="42">
        <f t="shared" si="13"/>
        <v>593.37</v>
      </c>
      <c r="K290" s="42">
        <f t="shared" si="13"/>
        <v>0</v>
      </c>
      <c r="L290" s="41">
        <f t="shared" si="13"/>
        <v>90080.46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44120.5</v>
      </c>
      <c r="G338" s="41">
        <f t="shared" si="20"/>
        <v>9108.3399999999983</v>
      </c>
      <c r="H338" s="41">
        <f t="shared" si="20"/>
        <v>22557.71</v>
      </c>
      <c r="I338" s="41">
        <f t="shared" si="20"/>
        <v>13700.54</v>
      </c>
      <c r="J338" s="41">
        <f t="shared" si="20"/>
        <v>593.37</v>
      </c>
      <c r="K338" s="41">
        <f t="shared" si="20"/>
        <v>0</v>
      </c>
      <c r="L338" s="41">
        <f t="shared" si="20"/>
        <v>90080.46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>
        <v>2228.11</v>
      </c>
      <c r="L344" s="19">
        <f t="shared" ref="L344:L350" si="21">SUM(F344:K344)</f>
        <v>2228.11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2228.11</v>
      </c>
      <c r="L351" s="41">
        <f>SUM(L341:L350)</f>
        <v>2228.11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44120.5</v>
      </c>
      <c r="G352" s="41">
        <f>G338</f>
        <v>9108.3399999999983</v>
      </c>
      <c r="H352" s="41">
        <f>H338</f>
        <v>22557.71</v>
      </c>
      <c r="I352" s="41">
        <f>I338</f>
        <v>13700.54</v>
      </c>
      <c r="J352" s="41">
        <f>J338</f>
        <v>593.37</v>
      </c>
      <c r="K352" s="47">
        <f>K338+K351</f>
        <v>2228.11</v>
      </c>
      <c r="L352" s="41">
        <f>L338+L351</f>
        <v>92308.57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v>65010</v>
      </c>
      <c r="I358" s="18"/>
      <c r="J358" s="18"/>
      <c r="K358" s="18"/>
      <c r="L358" s="13">
        <f>SUM(F358:K358)</f>
        <v>65010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65010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65010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>
        <v>15000</v>
      </c>
      <c r="H392" s="18"/>
      <c r="I392" s="18"/>
      <c r="J392" s="24" t="s">
        <v>286</v>
      </c>
      <c r="K392" s="24" t="s">
        <v>286</v>
      </c>
      <c r="L392" s="56">
        <f t="shared" si="25"/>
        <v>15000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15000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15000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0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15000</v>
      </c>
      <c r="H408" s="47">
        <f>H393+H401+H407</f>
        <v>0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15000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95305.27</v>
      </c>
      <c r="G440" s="18"/>
      <c r="H440" s="18"/>
      <c r="I440" s="56">
        <f t="shared" si="33"/>
        <v>95305.27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95305.27</v>
      </c>
      <c r="G446" s="13">
        <f>SUM(G439:G445)</f>
        <v>0</v>
      </c>
      <c r="H446" s="13">
        <f>SUM(H439:H445)</f>
        <v>0</v>
      </c>
      <c r="I446" s="13">
        <f>SUM(I439:I445)</f>
        <v>95305.27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>
        <v>95305.27</v>
      </c>
      <c r="G454" s="18"/>
      <c r="H454" s="18"/>
      <c r="I454" s="56">
        <f t="shared" ref="I454:I459" si="34">SUM(F454:H454)</f>
        <v>95305.27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95305.27</v>
      </c>
      <c r="G460" s="83">
        <f>SUM(G454:G459)</f>
        <v>0</v>
      </c>
      <c r="H460" s="83">
        <f>SUM(H454:H459)</f>
        <v>0</v>
      </c>
      <c r="I460" s="83">
        <f>SUM(I454:I459)</f>
        <v>95305.27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95305.27</v>
      </c>
      <c r="G461" s="42">
        <f>G452+G460</f>
        <v>0</v>
      </c>
      <c r="H461" s="42">
        <f>H452+H460</f>
        <v>0</v>
      </c>
      <c r="I461" s="42">
        <f>I452+I460</f>
        <v>95305.27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377093.8</v>
      </c>
      <c r="G465" s="18">
        <v>0</v>
      </c>
      <c r="H465" s="18">
        <v>0</v>
      </c>
      <c r="I465" s="18">
        <v>0</v>
      </c>
      <c r="J465" s="18">
        <v>80305.27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2975428.25</v>
      </c>
      <c r="G468" s="18">
        <v>65010</v>
      </c>
      <c r="H468" s="18">
        <v>92308.57</v>
      </c>
      <c r="I468" s="18">
        <v>0</v>
      </c>
      <c r="J468" s="18">
        <v>15000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2975428.25</v>
      </c>
      <c r="G470" s="53">
        <f>SUM(G468:G469)</f>
        <v>65010</v>
      </c>
      <c r="H470" s="53">
        <f>SUM(H468:H469)</f>
        <v>92308.57</v>
      </c>
      <c r="I470" s="53">
        <f>SUM(I468:I469)</f>
        <v>0</v>
      </c>
      <c r="J470" s="53">
        <f>SUM(J468:J469)</f>
        <v>15000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3226274.67</v>
      </c>
      <c r="G472" s="18">
        <v>65010</v>
      </c>
      <c r="H472" s="18">
        <v>92308.57</v>
      </c>
      <c r="I472" s="18">
        <v>0</v>
      </c>
      <c r="J472" s="18">
        <v>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3226274.67</v>
      </c>
      <c r="G474" s="53">
        <f>SUM(G472:G473)</f>
        <v>65010</v>
      </c>
      <c r="H474" s="53">
        <f>SUM(H472:H473)</f>
        <v>92308.57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126247.37999999989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95305.27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391781.38</v>
      </c>
      <c r="G521" s="18">
        <v>129212.9</v>
      </c>
      <c r="H521" s="18">
        <v>73191.100000000006</v>
      </c>
      <c r="I521" s="18">
        <v>469.11</v>
      </c>
      <c r="J521" s="18">
        <v>468.94</v>
      </c>
      <c r="K521" s="18"/>
      <c r="L521" s="88">
        <f>SUM(F521:K521)</f>
        <v>595123.42999999993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v>145897.69</v>
      </c>
      <c r="I523" s="18"/>
      <c r="J523" s="18"/>
      <c r="K523" s="18"/>
      <c r="L523" s="88">
        <f>SUM(F523:K523)</f>
        <v>145897.69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391781.38</v>
      </c>
      <c r="G524" s="108">
        <f t="shared" ref="G524:L524" si="36">SUM(G521:G523)</f>
        <v>129212.9</v>
      </c>
      <c r="H524" s="108">
        <f t="shared" si="36"/>
        <v>219088.79</v>
      </c>
      <c r="I524" s="108">
        <f t="shared" si="36"/>
        <v>469.11</v>
      </c>
      <c r="J524" s="108">
        <f t="shared" si="36"/>
        <v>468.94</v>
      </c>
      <c r="K524" s="108">
        <f t="shared" si="36"/>
        <v>0</v>
      </c>
      <c r="L524" s="89">
        <f t="shared" si="36"/>
        <v>741021.11999999988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23097.27</v>
      </c>
      <c r="G526" s="18">
        <v>5770.54</v>
      </c>
      <c r="H526" s="18">
        <v>102150.95</v>
      </c>
      <c r="I526" s="18"/>
      <c r="J526" s="18"/>
      <c r="K526" s="18"/>
      <c r="L526" s="88">
        <f>SUM(F526:K526)</f>
        <v>131018.76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>
        <v>2908.77</v>
      </c>
      <c r="I528" s="18"/>
      <c r="J528" s="18"/>
      <c r="K528" s="18"/>
      <c r="L528" s="88">
        <f>SUM(F528:K528)</f>
        <v>2908.77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23097.27</v>
      </c>
      <c r="G529" s="89">
        <f t="shared" ref="G529:L529" si="37">SUM(G526:G528)</f>
        <v>5770.54</v>
      </c>
      <c r="H529" s="89">
        <f t="shared" si="37"/>
        <v>105059.72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133927.53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53893.62</v>
      </c>
      <c r="G531" s="18">
        <v>13478.7</v>
      </c>
      <c r="H531" s="18"/>
      <c r="I531" s="18"/>
      <c r="J531" s="18"/>
      <c r="K531" s="18"/>
      <c r="L531" s="88">
        <f>SUM(F531:K531)</f>
        <v>67372.320000000007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53893.62</v>
      </c>
      <c r="G534" s="89">
        <f t="shared" ref="G534:L534" si="38">SUM(G531:G533)</f>
        <v>13478.7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67372.320000000007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9616.75</v>
      </c>
      <c r="I541" s="18"/>
      <c r="J541" s="18"/>
      <c r="K541" s="18"/>
      <c r="L541" s="88">
        <f>SUM(F541:K541)</f>
        <v>9616.75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22930.15</v>
      </c>
      <c r="I543" s="18"/>
      <c r="J543" s="18"/>
      <c r="K543" s="18"/>
      <c r="L543" s="88">
        <f>SUM(F543:K543)</f>
        <v>22930.15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32546.9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32546.9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468772.27</v>
      </c>
      <c r="G545" s="89">
        <f t="shared" ref="G545:L545" si="41">G524+G529+G534+G539+G544</f>
        <v>148462.14000000001</v>
      </c>
      <c r="H545" s="89">
        <f t="shared" si="41"/>
        <v>356695.41000000003</v>
      </c>
      <c r="I545" s="89">
        <f t="shared" si="41"/>
        <v>469.11</v>
      </c>
      <c r="J545" s="89">
        <f t="shared" si="41"/>
        <v>468.94</v>
      </c>
      <c r="K545" s="89">
        <f t="shared" si="41"/>
        <v>0</v>
      </c>
      <c r="L545" s="89">
        <f t="shared" si="41"/>
        <v>974867.87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595123.42999999993</v>
      </c>
      <c r="G549" s="87">
        <f>L526</f>
        <v>131018.76</v>
      </c>
      <c r="H549" s="87">
        <f>L531</f>
        <v>67372.320000000007</v>
      </c>
      <c r="I549" s="87">
        <f>L536</f>
        <v>0</v>
      </c>
      <c r="J549" s="87">
        <f>L541</f>
        <v>9616.75</v>
      </c>
      <c r="K549" s="87">
        <f>SUM(F549:J549)</f>
        <v>803131.26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145897.69</v>
      </c>
      <c r="G551" s="87">
        <f>L528</f>
        <v>2908.77</v>
      </c>
      <c r="H551" s="87">
        <f>L533</f>
        <v>0</v>
      </c>
      <c r="I551" s="87">
        <f>L538</f>
        <v>0</v>
      </c>
      <c r="J551" s="87">
        <f>L543</f>
        <v>22930.15</v>
      </c>
      <c r="K551" s="87">
        <f>SUM(F551:J551)</f>
        <v>171736.61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741021.11999999988</v>
      </c>
      <c r="G552" s="89">
        <f t="shared" si="42"/>
        <v>133927.53</v>
      </c>
      <c r="H552" s="89">
        <f t="shared" si="42"/>
        <v>67372.320000000007</v>
      </c>
      <c r="I552" s="89">
        <f t="shared" si="42"/>
        <v>0</v>
      </c>
      <c r="J552" s="89">
        <f t="shared" si="42"/>
        <v>32546.9</v>
      </c>
      <c r="K552" s="89">
        <f t="shared" si="42"/>
        <v>974867.87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>
        <v>3150.06</v>
      </c>
      <c r="I567" s="18"/>
      <c r="J567" s="18"/>
      <c r="K567" s="18"/>
      <c r="L567" s="88">
        <f>SUM(F567:K567)</f>
        <v>3150.06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3150.06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3150.06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3150.06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3150.06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484526.5</v>
      </c>
      <c r="I575" s="87">
        <f>SUM(F575:H575)</f>
        <v>484526.5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>
        <v>100191.13</v>
      </c>
      <c r="I579" s="87">
        <f t="shared" si="47"/>
        <v>100191.13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66884.009999999995</v>
      </c>
      <c r="G582" s="18"/>
      <c r="H582" s="18"/>
      <c r="I582" s="87">
        <f t="shared" si="47"/>
        <v>66884.009999999995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>
        <v>45706.559999999998</v>
      </c>
      <c r="I583" s="87">
        <f t="shared" si="47"/>
        <v>45706.559999999998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93836.89</v>
      </c>
      <c r="I591" s="18"/>
      <c r="J591" s="18"/>
      <c r="K591" s="104">
        <f t="shared" ref="K591:K597" si="48">SUM(H591:J591)</f>
        <v>93836.89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9616.75</v>
      </c>
      <c r="I592" s="18"/>
      <c r="J592" s="18">
        <v>22930.15</v>
      </c>
      <c r="K592" s="104">
        <f t="shared" si="48"/>
        <v>32546.9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103453.64</v>
      </c>
      <c r="I598" s="108">
        <f>SUM(I591:I597)</f>
        <v>0</v>
      </c>
      <c r="J598" s="108">
        <f>SUM(J591:J597)</f>
        <v>22930.15</v>
      </c>
      <c r="K598" s="108">
        <f>SUM(K591:K597)</f>
        <v>126383.79000000001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45726.65</v>
      </c>
      <c r="I604" s="18"/>
      <c r="J604" s="18"/>
      <c r="K604" s="104">
        <f>SUM(H604:J604)</f>
        <v>45726.65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45726.65</v>
      </c>
      <c r="I605" s="108">
        <f>SUM(I602:I604)</f>
        <v>0</v>
      </c>
      <c r="J605" s="108">
        <f>SUM(J602:J604)</f>
        <v>0</v>
      </c>
      <c r="K605" s="108">
        <f>SUM(K602:K604)</f>
        <v>45726.65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10754.75</v>
      </c>
      <c r="G611" s="18">
        <v>1468.66</v>
      </c>
      <c r="H611" s="18">
        <v>282.39999999999998</v>
      </c>
      <c r="I611" s="18">
        <v>247.5</v>
      </c>
      <c r="J611" s="18"/>
      <c r="K611" s="18"/>
      <c r="L611" s="88">
        <f>SUM(F611:K611)</f>
        <v>12753.31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10754.75</v>
      </c>
      <c r="G614" s="108">
        <f t="shared" si="49"/>
        <v>1468.66</v>
      </c>
      <c r="H614" s="108">
        <f t="shared" si="49"/>
        <v>282.39999999999998</v>
      </c>
      <c r="I614" s="108">
        <f t="shared" si="49"/>
        <v>247.5</v>
      </c>
      <c r="J614" s="108">
        <f t="shared" si="49"/>
        <v>0</v>
      </c>
      <c r="K614" s="108">
        <f t="shared" si="49"/>
        <v>0</v>
      </c>
      <c r="L614" s="89">
        <f t="shared" si="49"/>
        <v>12753.31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160664.13999999996</v>
      </c>
      <c r="H617" s="109">
        <f>SUM(F52)</f>
        <v>160664.14000000001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7032.27</v>
      </c>
      <c r="H618" s="109">
        <f>SUM(G52)</f>
        <v>7032.27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6992.1499999999987</v>
      </c>
      <c r="H619" s="109">
        <f>SUM(H52)</f>
        <v>6992.15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95305.27</v>
      </c>
      <c r="H621" s="109">
        <f>SUM(J52)</f>
        <v>95305.27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126247.38</v>
      </c>
      <c r="H622" s="109">
        <f>F476</f>
        <v>126247.37999999989</v>
      </c>
      <c r="I622" s="121" t="s">
        <v>101</v>
      </c>
      <c r="J622" s="109">
        <f t="shared" ref="J622:J655" si="50">G622-H622</f>
        <v>1.1641532182693481E-10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95305.27</v>
      </c>
      <c r="H626" s="109">
        <f>J476</f>
        <v>95305.27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2975428.25</v>
      </c>
      <c r="H627" s="104">
        <f>SUM(F468)</f>
        <v>2975428.25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65010</v>
      </c>
      <c r="H628" s="104">
        <f>SUM(G468)</f>
        <v>65010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92308.569999999992</v>
      </c>
      <c r="H629" s="104">
        <f>SUM(H468)</f>
        <v>92308.57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15000</v>
      </c>
      <c r="H631" s="104">
        <f>SUM(J468)</f>
        <v>15000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3226274.6700000004</v>
      </c>
      <c r="H632" s="104">
        <f>SUM(F472)</f>
        <v>3226274.67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92308.57</v>
      </c>
      <c r="H633" s="104">
        <f>SUM(H472)</f>
        <v>92308.57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65010</v>
      </c>
      <c r="H635" s="104">
        <f>SUM(G472)</f>
        <v>65010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15000</v>
      </c>
      <c r="H637" s="164">
        <f>SUM(J468)</f>
        <v>15000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95305.27</v>
      </c>
      <c r="H639" s="104">
        <f>SUM(F461)</f>
        <v>95305.27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95305.27</v>
      </c>
      <c r="H642" s="104">
        <f>SUM(I461)</f>
        <v>95305.27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0</v>
      </c>
      <c r="H644" s="104">
        <f>H408</f>
        <v>0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15000</v>
      </c>
      <c r="H645" s="104">
        <f>G408</f>
        <v>15000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15000</v>
      </c>
      <c r="H646" s="104">
        <f>L408</f>
        <v>15000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126383.79000000001</v>
      </c>
      <c r="H647" s="104">
        <f>L208+L226+L244</f>
        <v>126383.79000000001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45726.65</v>
      </c>
      <c r="H648" s="104">
        <f>(J257+J338)-(J255+J336)</f>
        <v>45726.65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103453.64</v>
      </c>
      <c r="H649" s="104">
        <f>H598</f>
        <v>103453.64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22930.15</v>
      </c>
      <c r="H651" s="104">
        <f>J598</f>
        <v>22930.15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28482.51</v>
      </c>
      <c r="H652" s="104">
        <f>K263+K345</f>
        <v>28482.51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15000</v>
      </c>
      <c r="H655" s="104">
        <f>K266+K347</f>
        <v>15000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2680765.4800000004</v>
      </c>
      <c r="G660" s="19">
        <f>(L229+L309+L359)</f>
        <v>0</v>
      </c>
      <c r="H660" s="19">
        <f>(L247+L328+L360)</f>
        <v>657117.14</v>
      </c>
      <c r="I660" s="19">
        <f>SUM(F660:H660)</f>
        <v>3337882.6200000006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15352.43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15352.43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103453.64</v>
      </c>
      <c r="G662" s="19">
        <f>(L226+L306)-(J226+J306)</f>
        <v>0</v>
      </c>
      <c r="H662" s="19">
        <f>(L244+L325)-(J244+J325)</f>
        <v>22930.15</v>
      </c>
      <c r="I662" s="19">
        <f>SUM(F662:H662)</f>
        <v>126383.79000000001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125363.97</v>
      </c>
      <c r="G663" s="199">
        <f>SUM(G575:G587)+SUM(I602:I604)+L612</f>
        <v>0</v>
      </c>
      <c r="H663" s="199">
        <f>SUM(H575:H587)+SUM(J602:J604)+L613</f>
        <v>630424.18999999994</v>
      </c>
      <c r="I663" s="19">
        <f>SUM(F663:H663)</f>
        <v>755788.15999999992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2436595.4400000004</v>
      </c>
      <c r="G664" s="19">
        <f>G660-SUM(G661:G663)</f>
        <v>0</v>
      </c>
      <c r="H664" s="19">
        <f>H660-SUM(H661:H663)</f>
        <v>3762.8000000000466</v>
      </c>
      <c r="I664" s="19">
        <f>I660-SUM(I661:I663)</f>
        <v>2440358.2400000007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101.67</v>
      </c>
      <c r="G665" s="248"/>
      <c r="H665" s="248"/>
      <c r="I665" s="19">
        <f>SUM(F665:H665)</f>
        <v>101.67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23965.73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24002.74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-3762.8</v>
      </c>
      <c r="I669" s="19">
        <f>SUM(F669:H669)</f>
        <v>-3762.8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23965.73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23965.73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8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11" man="1"/>
    <brk id="169" max="11" man="1"/>
    <brk id="193" max="11" man="1"/>
    <brk id="211" max="11" man="1"/>
    <brk id="229" max="11" man="1"/>
    <brk id="247" max="11" man="1"/>
    <brk id="271" max="11" man="1"/>
    <brk id="290" max="11" man="1"/>
    <brk id="309" max="11" man="1"/>
    <brk id="328" max="11" man="1"/>
    <brk id="352" max="11" man="1"/>
    <brk id="382" max="11" man="1"/>
    <brk id="408" max="11" man="1"/>
    <brk id="434" max="11" man="1"/>
    <brk id="461" max="11" man="1"/>
    <brk id="485" max="11" man="1"/>
    <brk id="517" max="11" man="1"/>
    <brk id="552" max="11" man="1"/>
    <brk id="588" max="11" man="1"/>
    <brk id="615" max="11" man="1"/>
    <brk id="656" max="11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Lempster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483318.54</v>
      </c>
      <c r="C9" s="229">
        <f>'DOE25'!G197+'DOE25'!G215+'DOE25'!G233+'DOE25'!G276+'DOE25'!G295+'DOE25'!G314</f>
        <v>225271.35</v>
      </c>
    </row>
    <row r="10" spans="1:3" x14ac:dyDescent="0.2">
      <c r="A10" t="s">
        <v>773</v>
      </c>
      <c r="B10" s="240">
        <v>430530.77</v>
      </c>
      <c r="C10" s="240">
        <v>218175.05</v>
      </c>
    </row>
    <row r="11" spans="1:3" x14ac:dyDescent="0.2">
      <c r="A11" t="s">
        <v>774</v>
      </c>
      <c r="B11" s="240">
        <v>22603.8</v>
      </c>
      <c r="C11" s="240">
        <v>4787.2299999999996</v>
      </c>
    </row>
    <row r="12" spans="1:3" x14ac:dyDescent="0.2">
      <c r="A12" t="s">
        <v>775</v>
      </c>
      <c r="B12" s="240">
        <v>30183.97</v>
      </c>
      <c r="C12" s="240">
        <v>2309.0700000000002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483318.54000000004</v>
      </c>
      <c r="C13" s="231">
        <f>SUM(C10:C12)</f>
        <v>225271.35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391781.38</v>
      </c>
      <c r="C18" s="229">
        <f>'DOE25'!G198+'DOE25'!G216+'DOE25'!G234+'DOE25'!G277+'DOE25'!G296+'DOE25'!G315</f>
        <v>129246.26</v>
      </c>
    </row>
    <row r="19" spans="1:3" x14ac:dyDescent="0.2">
      <c r="A19" t="s">
        <v>773</v>
      </c>
      <c r="B19" s="240">
        <v>131577.73000000001</v>
      </c>
      <c r="C19" s="240">
        <v>76548.37</v>
      </c>
    </row>
    <row r="20" spans="1:3" x14ac:dyDescent="0.2">
      <c r="A20" t="s">
        <v>774</v>
      </c>
      <c r="B20" s="240">
        <v>260203.65</v>
      </c>
      <c r="C20" s="240">
        <v>52697.89</v>
      </c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391781.38</v>
      </c>
      <c r="C22" s="231">
        <f>SUM(C19:C21)</f>
        <v>129246.26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19257.5</v>
      </c>
      <c r="C36" s="235">
        <f>'DOE25'!G200+'DOE25'!G218+'DOE25'!G236+'DOE25'!G279+'DOE25'!G298+'DOE25'!G317</f>
        <v>3351.87</v>
      </c>
    </row>
    <row r="37" spans="1:3" x14ac:dyDescent="0.2">
      <c r="A37" t="s">
        <v>773</v>
      </c>
      <c r="B37" s="240">
        <v>5677.5</v>
      </c>
      <c r="C37" s="240">
        <v>874.84</v>
      </c>
    </row>
    <row r="38" spans="1:3" x14ac:dyDescent="0.2">
      <c r="A38" t="s">
        <v>774</v>
      </c>
      <c r="B38" s="240">
        <v>13580</v>
      </c>
      <c r="C38" s="240">
        <v>2477.0300000000002</v>
      </c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19257.5</v>
      </c>
      <c r="C40" s="231">
        <f>SUM(C37:C39)</f>
        <v>3351.8700000000003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heading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8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Lempster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1960986.36</v>
      </c>
      <c r="D5" s="20">
        <f>SUM('DOE25'!L197:L200)+SUM('DOE25'!L215:L218)+SUM('DOE25'!L233:L236)-F5-G5</f>
        <v>1959500.8</v>
      </c>
      <c r="E5" s="243"/>
      <c r="F5" s="255">
        <f>SUM('DOE25'!J197:J200)+SUM('DOE25'!J215:J218)+SUM('DOE25'!J233:J236)</f>
        <v>1435.56</v>
      </c>
      <c r="G5" s="53">
        <f>SUM('DOE25'!K197:K200)+SUM('DOE25'!K215:K218)+SUM('DOE25'!K233:K236)</f>
        <v>50</v>
      </c>
      <c r="H5" s="259"/>
    </row>
    <row r="6" spans="1:9" x14ac:dyDescent="0.2">
      <c r="A6" s="32">
        <v>2100</v>
      </c>
      <c r="B6" t="s">
        <v>795</v>
      </c>
      <c r="C6" s="245">
        <f t="shared" si="0"/>
        <v>220050.98999999996</v>
      </c>
      <c r="D6" s="20">
        <f>'DOE25'!L202+'DOE25'!L220+'DOE25'!L238-F6-G6</f>
        <v>219015.58999999997</v>
      </c>
      <c r="E6" s="243"/>
      <c r="F6" s="255">
        <f>'DOE25'!J202+'DOE25'!J220+'DOE25'!J238</f>
        <v>1035.4000000000001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125452.90999999999</v>
      </c>
      <c r="D7" s="20">
        <f>'DOE25'!L203+'DOE25'!L221+'DOE25'!L239-F7-G7</f>
        <v>106872.90999999999</v>
      </c>
      <c r="E7" s="243"/>
      <c r="F7" s="255">
        <f>'DOE25'!J203+'DOE25'!J221+'DOE25'!J239</f>
        <v>18580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122465.99999999999</v>
      </c>
      <c r="D8" s="243"/>
      <c r="E8" s="20">
        <f>'DOE25'!L204+'DOE25'!L222+'DOE25'!L240-F8-G8-D9-D11</f>
        <v>109905.62999999999</v>
      </c>
      <c r="F8" s="255">
        <f>'DOE25'!J204+'DOE25'!J222+'DOE25'!J240</f>
        <v>348.12</v>
      </c>
      <c r="G8" s="53">
        <f>'DOE25'!K204+'DOE25'!K222+'DOE25'!K240</f>
        <v>12212.25</v>
      </c>
      <c r="H8" s="259"/>
    </row>
    <row r="9" spans="1:9" x14ac:dyDescent="0.2">
      <c r="A9" s="32">
        <v>2310</v>
      </c>
      <c r="B9" t="s">
        <v>812</v>
      </c>
      <c r="C9" s="245">
        <f t="shared" si="0"/>
        <v>24137.360000000001</v>
      </c>
      <c r="D9" s="244">
        <v>24137.360000000001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6100</v>
      </c>
      <c r="D10" s="243"/>
      <c r="E10" s="244">
        <v>6100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45038.61</v>
      </c>
      <c r="D11" s="244">
        <v>45038.61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203627.3</v>
      </c>
      <c r="D12" s="20">
        <f>'DOE25'!L205+'DOE25'!L223+'DOE25'!L241-F12-G12</f>
        <v>202342.03</v>
      </c>
      <c r="E12" s="243"/>
      <c r="F12" s="255">
        <f>'DOE25'!J205+'DOE25'!J223+'DOE25'!J241</f>
        <v>505.27</v>
      </c>
      <c r="G12" s="53">
        <f>'DOE25'!K205+'DOE25'!K223+'DOE25'!K241</f>
        <v>780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64324.409999999996</v>
      </c>
      <c r="D13" s="243"/>
      <c r="E13" s="20">
        <f>'DOE25'!L206+'DOE25'!L224+'DOE25'!L242-F13-G13</f>
        <v>64324.409999999996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290324.43</v>
      </c>
      <c r="D14" s="20">
        <f>'DOE25'!L207+'DOE25'!L225+'DOE25'!L243-F14-G14</f>
        <v>267095.5</v>
      </c>
      <c r="E14" s="243"/>
      <c r="F14" s="255">
        <f>'DOE25'!J207+'DOE25'!J225+'DOE25'!J243</f>
        <v>23228.93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126383.79000000001</v>
      </c>
      <c r="D15" s="20">
        <f>'DOE25'!L208+'DOE25'!L226+'DOE25'!L244-F15-G15</f>
        <v>126383.79000000001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65010</v>
      </c>
      <c r="D29" s="20">
        <f>'DOE25'!L358+'DOE25'!L359+'DOE25'!L360-'DOE25'!I367-F29-G29</f>
        <v>65010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90080.46</v>
      </c>
      <c r="D31" s="20">
        <f>'DOE25'!L290+'DOE25'!L309+'DOE25'!L328+'DOE25'!L333+'DOE25'!L334+'DOE25'!L335-F31-G31</f>
        <v>89487.090000000011</v>
      </c>
      <c r="E31" s="243"/>
      <c r="F31" s="255">
        <f>'DOE25'!J290+'DOE25'!J309+'DOE25'!J328+'DOE25'!J333+'DOE25'!J334+'DOE25'!J335</f>
        <v>593.37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3104883.6799999997</v>
      </c>
      <c r="E33" s="246">
        <f>SUM(E5:E31)</f>
        <v>180330.03999999998</v>
      </c>
      <c r="F33" s="246">
        <f>SUM(F5:F31)</f>
        <v>45726.65</v>
      </c>
      <c r="G33" s="246">
        <f>SUM(G5:G31)</f>
        <v>13042.25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180330.03999999998</v>
      </c>
      <c r="E35" s="249"/>
    </row>
    <row r="36" spans="2:8" ht="12" thickTop="1" x14ac:dyDescent="0.2">
      <c r="B36" t="s">
        <v>809</v>
      </c>
      <c r="D36" s="20">
        <f>D33</f>
        <v>3104883.6799999997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Lempster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143786.93</v>
      </c>
      <c r="D8" s="95">
        <f>'DOE25'!G9</f>
        <v>-630.94000000000005</v>
      </c>
      <c r="E8" s="95">
        <f>'DOE25'!H9</f>
        <v>-12344.27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95305.27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6304.02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4836.3599999999997</v>
      </c>
      <c r="E12" s="95">
        <f>'DOE25'!H13</f>
        <v>19317.78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3220.61</v>
      </c>
      <c r="D13" s="95">
        <f>'DOE25'!G14</f>
        <v>2826.85</v>
      </c>
      <c r="E13" s="95">
        <f>'DOE25'!H14</f>
        <v>18.64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7352.58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160664.13999999996</v>
      </c>
      <c r="D18" s="41">
        <f>SUM(D8:D17)</f>
        <v>7032.27</v>
      </c>
      <c r="E18" s="41">
        <f>SUM(E8:E17)</f>
        <v>6992.1499999999987</v>
      </c>
      <c r="F18" s="41">
        <f>SUM(F8:F17)</f>
        <v>0</v>
      </c>
      <c r="G18" s="41">
        <f>SUM(G8:G17)</f>
        <v>95305.27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6304.02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14658.98</v>
      </c>
      <c r="D23" s="95">
        <f>'DOE25'!G24</f>
        <v>728.25</v>
      </c>
      <c r="E23" s="95">
        <f>'DOE25'!H24</f>
        <v>1365.37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12739.36</v>
      </c>
      <c r="D27" s="95">
        <f>'DOE25'!G28</f>
        <v>0</v>
      </c>
      <c r="E27" s="95">
        <f>'DOE25'!H28</f>
        <v>5626.78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7018.42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34416.76</v>
      </c>
      <c r="D31" s="41">
        <f>SUM(D21:D30)</f>
        <v>7032.27</v>
      </c>
      <c r="E31" s="41">
        <f>SUM(E21:E30)</f>
        <v>6992.15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23341.63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95305.27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102905.75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126247.38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95305.27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160664.14000000001</v>
      </c>
      <c r="D51" s="41">
        <f>D50+D31</f>
        <v>7032.27</v>
      </c>
      <c r="E51" s="41">
        <f>E50+E31</f>
        <v>6992.15</v>
      </c>
      <c r="F51" s="41">
        <f>F50+F31</f>
        <v>0</v>
      </c>
      <c r="G51" s="41">
        <f>G50+G31</f>
        <v>95305.27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1933792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38889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226.44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15352.43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51550.23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90665.670000000013</v>
      </c>
      <c r="D62" s="130">
        <f>SUM(D57:D61)</f>
        <v>15352.43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2024457.67</v>
      </c>
      <c r="D63" s="22">
        <f>D56+D62</f>
        <v>15352.43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634094.64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220806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2612.63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857513.27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639.58000000000004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639.58000000000004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857513.27</v>
      </c>
      <c r="D81" s="130">
        <f>SUM(D79:D80)+D78+D70</f>
        <v>639.58000000000004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91229.2</v>
      </c>
      <c r="D88" s="95">
        <f>SUM('DOE25'!G153:G161)</f>
        <v>20535.48</v>
      </c>
      <c r="E88" s="95">
        <f>SUM('DOE25'!H153:H161)</f>
        <v>92308.569999999992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91229.2</v>
      </c>
      <c r="D91" s="131">
        <f>SUM(D85:D90)</f>
        <v>20535.48</v>
      </c>
      <c r="E91" s="131">
        <f>SUM(E85:E90)</f>
        <v>92308.569999999992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28482.51</v>
      </c>
      <c r="E96" s="95">
        <f>'DOE25'!H179</f>
        <v>0</v>
      </c>
      <c r="F96" s="95">
        <f>'DOE25'!I179</f>
        <v>0</v>
      </c>
      <c r="G96" s="95">
        <f>'DOE25'!J179</f>
        <v>15000</v>
      </c>
    </row>
    <row r="97" spans="1:7" x14ac:dyDescent="0.2">
      <c r="A97" t="s">
        <v>752</v>
      </c>
      <c r="B97" s="32" t="s">
        <v>188</v>
      </c>
      <c r="C97" s="95">
        <f>SUM('DOE25'!F180:F181)</f>
        <v>2228.11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2228.11</v>
      </c>
      <c r="D103" s="86">
        <f>SUM(D93:D102)</f>
        <v>28482.51</v>
      </c>
      <c r="E103" s="86">
        <f>SUM(E93:E102)</f>
        <v>0</v>
      </c>
      <c r="F103" s="86">
        <f>SUM(F93:F102)</f>
        <v>0</v>
      </c>
      <c r="G103" s="86">
        <f>SUM(G93:G102)</f>
        <v>15000</v>
      </c>
    </row>
    <row r="104" spans="1:7" ht="12.75" thickTop="1" thickBot="1" x14ac:dyDescent="0.25">
      <c r="A104" s="33" t="s">
        <v>759</v>
      </c>
      <c r="C104" s="86">
        <f>C63+C81+C91+C103</f>
        <v>2975428.25</v>
      </c>
      <c r="D104" s="86">
        <f>D63+D81+D91+D103</f>
        <v>65010</v>
      </c>
      <c r="E104" s="86">
        <f>E63+E81+E91+E103</f>
        <v>92308.569999999992</v>
      </c>
      <c r="F104" s="86">
        <f>F63+F81+F91+F103</f>
        <v>0</v>
      </c>
      <c r="G104" s="86">
        <f>G63+G81+G103</f>
        <v>15000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1202277.8900000001</v>
      </c>
      <c r="D109" s="24" t="s">
        <v>286</v>
      </c>
      <c r="E109" s="95">
        <f>('DOE25'!L276)+('DOE25'!L295)+('DOE25'!L314)</f>
        <v>27572.5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741021.12</v>
      </c>
      <c r="D110" s="24" t="s">
        <v>286</v>
      </c>
      <c r="E110" s="95">
        <f>('DOE25'!L277)+('DOE25'!L296)+('DOE25'!L315)</f>
        <v>7745.28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17687.349999999999</v>
      </c>
      <c r="D112" s="24" t="s">
        <v>286</v>
      </c>
      <c r="E112" s="95">
        <f>+('DOE25'!L279)+('DOE25'!L298)+('DOE25'!L317)</f>
        <v>6232.6799999999994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1960986.3600000003</v>
      </c>
      <c r="D115" s="86">
        <f>SUM(D109:D114)</f>
        <v>0</v>
      </c>
      <c r="E115" s="86">
        <f>SUM(E109:E114)</f>
        <v>41550.46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220050.98999999996</v>
      </c>
      <c r="D118" s="24" t="s">
        <v>286</v>
      </c>
      <c r="E118" s="95">
        <f>+('DOE25'!L281)+('DOE25'!L300)+('DOE25'!L319)</f>
        <v>8100.29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125452.90999999999</v>
      </c>
      <c r="D119" s="24" t="s">
        <v>286</v>
      </c>
      <c r="E119" s="95">
        <f>+('DOE25'!L282)+('DOE25'!L301)+('DOE25'!L320)</f>
        <v>35400.910000000003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191641.96999999997</v>
      </c>
      <c r="D120" s="24" t="s">
        <v>286</v>
      </c>
      <c r="E120" s="95">
        <f>+('DOE25'!L283)+('DOE25'!L302)+('DOE25'!L321)</f>
        <v>5028.8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203627.3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64324.409999999996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290324.43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126383.79000000001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65010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1221805.8</v>
      </c>
      <c r="D128" s="86">
        <f>SUM(D118:D127)</f>
        <v>65010</v>
      </c>
      <c r="E128" s="86">
        <f>SUM(E118:E127)</f>
        <v>48530.000000000007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2228.11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28482.51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15000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0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43482.509999999995</v>
      </c>
      <c r="D144" s="141">
        <f>SUM(D130:D143)</f>
        <v>0</v>
      </c>
      <c r="E144" s="141">
        <f>SUM(E130:E143)</f>
        <v>2228.11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3226274.67</v>
      </c>
      <c r="D145" s="86">
        <f>(D115+D128+D144)</f>
        <v>65010</v>
      </c>
      <c r="E145" s="86">
        <f>(E115+E128+E144)</f>
        <v>92308.57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headings="1"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Lempster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23966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23966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1229850</v>
      </c>
      <c r="D10" s="182">
        <f>ROUND((C10/$C$28)*100,1)</f>
        <v>37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748766</v>
      </c>
      <c r="D11" s="182">
        <f>ROUND((C11/$C$28)*100,1)</f>
        <v>22.5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23920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228151</v>
      </c>
      <c r="D15" s="182">
        <f t="shared" ref="D15:D27" si="0">ROUND((C15/$C$28)*100,1)</f>
        <v>6.9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160854</v>
      </c>
      <c r="D16" s="182">
        <f t="shared" si="0"/>
        <v>4.8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196671</v>
      </c>
      <c r="D17" s="182">
        <f t="shared" si="0"/>
        <v>5.9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203627</v>
      </c>
      <c r="D18" s="182">
        <f t="shared" si="0"/>
        <v>6.1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64324</v>
      </c>
      <c r="D19" s="182">
        <f t="shared" si="0"/>
        <v>1.9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290324</v>
      </c>
      <c r="D20" s="182">
        <f t="shared" si="0"/>
        <v>8.6999999999999993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126384</v>
      </c>
      <c r="D21" s="182">
        <f t="shared" si="0"/>
        <v>3.8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49657.57</v>
      </c>
      <c r="D27" s="182">
        <f t="shared" si="0"/>
        <v>1.5</v>
      </c>
    </row>
    <row r="28" spans="1:4" x14ac:dyDescent="0.2">
      <c r="B28" s="187" t="s">
        <v>717</v>
      </c>
      <c r="C28" s="180">
        <f>SUM(C10:C27)</f>
        <v>3322528.57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3322528.57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1933792</v>
      </c>
      <c r="D35" s="182">
        <f t="shared" ref="D35:D40" si="1">ROUND((C35/$C$41)*100,1)</f>
        <v>62.6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90665.669999999925</v>
      </c>
      <c r="D36" s="182">
        <f t="shared" si="1"/>
        <v>2.9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854901</v>
      </c>
      <c r="D37" s="182">
        <f t="shared" si="1"/>
        <v>27.7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3252</v>
      </c>
      <c r="D38" s="182">
        <f t="shared" si="1"/>
        <v>0.1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204073</v>
      </c>
      <c r="D39" s="182">
        <f t="shared" si="1"/>
        <v>6.6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3086683.67</v>
      </c>
      <c r="D41" s="184">
        <f>SUM(D35:D40)</f>
        <v>99.899999999999991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headings="1"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Lempster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heading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2018-08-09T18:27:01Z</cp:lastPrinted>
  <dcterms:created xsi:type="dcterms:W3CDTF">1997-12-04T19:04:30Z</dcterms:created>
  <dcterms:modified xsi:type="dcterms:W3CDTF">2018-11-30T15:25:34Z</dcterms:modified>
</cp:coreProperties>
</file>