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12435" yWindow="-15" windowWidth="12480" windowHeight="108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91" i="1" l="1"/>
  <c r="F117" i="1" l="1"/>
  <c r="F120" i="1" l="1"/>
  <c r="C21" i="12" l="1"/>
  <c r="C20" i="12"/>
  <c r="C19" i="12"/>
  <c r="B21" i="12"/>
  <c r="C11" i="12"/>
  <c r="C10" i="12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E16" i="13" s="1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E125" i="2" s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F111" i="1"/>
  <c r="G111" i="1"/>
  <c r="G112" i="1" s="1"/>
  <c r="H79" i="1"/>
  <c r="E57" i="2" s="1"/>
  <c r="H94" i="1"/>
  <c r="H111" i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E85" i="2" s="1"/>
  <c r="H162" i="1"/>
  <c r="H169" i="1" s="1"/>
  <c r="I147" i="1"/>
  <c r="I162" i="1"/>
  <c r="L250" i="1"/>
  <c r="C113" i="2" s="1"/>
  <c r="L332" i="1"/>
  <c r="E113" i="2" s="1"/>
  <c r="L254" i="1"/>
  <c r="L268" i="1"/>
  <c r="L269" i="1"/>
  <c r="C143" i="2" s="1"/>
  <c r="L349" i="1"/>
  <c r="C26" i="10" s="1"/>
  <c r="L350" i="1"/>
  <c r="I665" i="1"/>
  <c r="I670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1" i="2"/>
  <c r="C112" i="2"/>
  <c r="E112" i="2"/>
  <c r="D115" i="2"/>
  <c r="F115" i="2"/>
  <c r="G115" i="2"/>
  <c r="C119" i="2"/>
  <c r="E119" i="2"/>
  <c r="E123" i="2"/>
  <c r="E124" i="2"/>
  <c r="C12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H408" i="1" s="1"/>
  <c r="H644" i="1" s="1"/>
  <c r="I393" i="1"/>
  <c r="F401" i="1"/>
  <c r="G401" i="1"/>
  <c r="H401" i="1"/>
  <c r="I401" i="1"/>
  <c r="F407" i="1"/>
  <c r="G407" i="1"/>
  <c r="H407" i="1"/>
  <c r="I407" i="1"/>
  <c r="F408" i="1"/>
  <c r="H643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G452" i="1"/>
  <c r="H452" i="1"/>
  <c r="F460" i="1"/>
  <c r="G460" i="1"/>
  <c r="H460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I571" i="1" s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3" i="1"/>
  <c r="G644" i="1"/>
  <c r="G650" i="1"/>
  <c r="G651" i="1"/>
  <c r="G652" i="1"/>
  <c r="H652" i="1"/>
  <c r="G653" i="1"/>
  <c r="H653" i="1"/>
  <c r="G654" i="1"/>
  <c r="H654" i="1"/>
  <c r="H655" i="1"/>
  <c r="D50" i="2"/>
  <c r="D19" i="13"/>
  <c r="C19" i="13" s="1"/>
  <c r="J571" i="1"/>
  <c r="I169" i="1"/>
  <c r="H140" i="1"/>
  <c r="H571" i="1"/>
  <c r="D14" i="13" l="1"/>
  <c r="C14" i="13" s="1"/>
  <c r="K605" i="1"/>
  <c r="G648" i="1" s="1"/>
  <c r="E78" i="2"/>
  <c r="E81" i="2" s="1"/>
  <c r="F552" i="1"/>
  <c r="J634" i="1"/>
  <c r="K551" i="1"/>
  <c r="J651" i="1"/>
  <c r="I545" i="1"/>
  <c r="L534" i="1"/>
  <c r="H545" i="1"/>
  <c r="H461" i="1"/>
  <c r="H641" i="1" s="1"/>
  <c r="J641" i="1" s="1"/>
  <c r="F461" i="1"/>
  <c r="H639" i="1" s="1"/>
  <c r="J639" i="1" s="1"/>
  <c r="J476" i="1"/>
  <c r="H626" i="1" s="1"/>
  <c r="H476" i="1"/>
  <c r="H624" i="1" s="1"/>
  <c r="G476" i="1"/>
  <c r="H623" i="1" s="1"/>
  <c r="J623" i="1" s="1"/>
  <c r="F476" i="1"/>
  <c r="H622" i="1" s="1"/>
  <c r="J622" i="1" s="1"/>
  <c r="H25" i="13"/>
  <c r="C25" i="13" s="1"/>
  <c r="L560" i="1"/>
  <c r="L571" i="1" s="1"/>
  <c r="L524" i="1"/>
  <c r="G461" i="1"/>
  <c r="H640" i="1" s="1"/>
  <c r="J640" i="1" s="1"/>
  <c r="L419" i="1"/>
  <c r="K571" i="1"/>
  <c r="L433" i="1"/>
  <c r="D91" i="2"/>
  <c r="D81" i="2"/>
  <c r="K500" i="1"/>
  <c r="I476" i="1"/>
  <c r="H625" i="1" s="1"/>
  <c r="F192" i="1"/>
  <c r="G156" i="2"/>
  <c r="D62" i="2"/>
  <c r="D63" i="2" s="1"/>
  <c r="J140" i="1"/>
  <c r="G661" i="1"/>
  <c r="K598" i="1"/>
  <c r="G647" i="1" s="1"/>
  <c r="L427" i="1"/>
  <c r="L434" i="1" s="1"/>
  <c r="G638" i="1" s="1"/>
  <c r="J638" i="1" s="1"/>
  <c r="F78" i="2"/>
  <c r="L544" i="1"/>
  <c r="K545" i="1"/>
  <c r="G545" i="1"/>
  <c r="J545" i="1"/>
  <c r="H192" i="1"/>
  <c r="C132" i="2"/>
  <c r="L270" i="1"/>
  <c r="I552" i="1"/>
  <c r="K550" i="1"/>
  <c r="K549" i="1"/>
  <c r="J624" i="1"/>
  <c r="I52" i="1"/>
  <c r="H620" i="1" s="1"/>
  <c r="J620" i="1" s="1"/>
  <c r="H52" i="1"/>
  <c r="H619" i="1" s="1"/>
  <c r="J619" i="1" s="1"/>
  <c r="I460" i="1"/>
  <c r="I452" i="1"/>
  <c r="I446" i="1"/>
  <c r="G642" i="1" s="1"/>
  <c r="I408" i="1"/>
  <c r="G408" i="1"/>
  <c r="H645" i="1" s="1"/>
  <c r="L401" i="1"/>
  <c r="C139" i="2" s="1"/>
  <c r="L393" i="1"/>
  <c r="C138" i="2" s="1"/>
  <c r="F130" i="2"/>
  <c r="F144" i="2" s="1"/>
  <c r="F145" i="2" s="1"/>
  <c r="L362" i="1"/>
  <c r="C27" i="10" s="1"/>
  <c r="H661" i="1"/>
  <c r="E142" i="2"/>
  <c r="J655" i="1"/>
  <c r="H33" i="13"/>
  <c r="L328" i="1"/>
  <c r="E122" i="2"/>
  <c r="E121" i="2"/>
  <c r="E118" i="2"/>
  <c r="E120" i="2"/>
  <c r="L309" i="1"/>
  <c r="H338" i="1"/>
  <c r="H352" i="1" s="1"/>
  <c r="G338" i="1"/>
  <c r="G352" i="1" s="1"/>
  <c r="E110" i="2"/>
  <c r="F338" i="1"/>
  <c r="F352" i="1" s="1"/>
  <c r="C10" i="10"/>
  <c r="K338" i="1"/>
  <c r="K352" i="1" s="1"/>
  <c r="C21" i="10"/>
  <c r="C114" i="2"/>
  <c r="C29" i="10"/>
  <c r="L256" i="1"/>
  <c r="C118" i="2"/>
  <c r="K257" i="1"/>
  <c r="K271" i="1" s="1"/>
  <c r="I257" i="1"/>
  <c r="I271" i="1" s="1"/>
  <c r="C122" i="2"/>
  <c r="L247" i="1"/>
  <c r="H660" i="1" s="1"/>
  <c r="H664" i="1" s="1"/>
  <c r="H667" i="1" s="1"/>
  <c r="J257" i="1"/>
  <c r="J271" i="1" s="1"/>
  <c r="C16" i="10"/>
  <c r="G257" i="1"/>
  <c r="G271" i="1" s="1"/>
  <c r="C20" i="10"/>
  <c r="L229" i="1"/>
  <c r="G660" i="1" s="1"/>
  <c r="G664" i="1" s="1"/>
  <c r="G667" i="1" s="1"/>
  <c r="C121" i="2"/>
  <c r="C13" i="10"/>
  <c r="C12" i="10"/>
  <c r="C110" i="2"/>
  <c r="F257" i="1"/>
  <c r="F271" i="1" s="1"/>
  <c r="C70" i="2"/>
  <c r="D18" i="2"/>
  <c r="G164" i="2"/>
  <c r="G161" i="2"/>
  <c r="G157" i="2"/>
  <c r="D31" i="2"/>
  <c r="D51" i="2" s="1"/>
  <c r="E31" i="2"/>
  <c r="F18" i="2"/>
  <c r="D7" i="13"/>
  <c r="C7" i="13" s="1"/>
  <c r="A40" i="12"/>
  <c r="A31" i="12"/>
  <c r="C11" i="10"/>
  <c r="H257" i="1"/>
  <c r="H271" i="1" s="1"/>
  <c r="C18" i="10"/>
  <c r="C123" i="2"/>
  <c r="C17" i="10"/>
  <c r="L211" i="1"/>
  <c r="D5" i="13"/>
  <c r="C5" i="13" s="1"/>
  <c r="G645" i="1"/>
  <c r="G81" i="2"/>
  <c r="G62" i="2"/>
  <c r="G63" i="2" s="1"/>
  <c r="J644" i="1"/>
  <c r="C35" i="10"/>
  <c r="J112" i="1"/>
  <c r="J643" i="1"/>
  <c r="E103" i="2"/>
  <c r="E62" i="2"/>
  <c r="E63" i="2" s="1"/>
  <c r="G192" i="1"/>
  <c r="C91" i="2"/>
  <c r="C18" i="2"/>
  <c r="J617" i="1"/>
  <c r="C78" i="2"/>
  <c r="F112" i="1"/>
  <c r="G552" i="1"/>
  <c r="H112" i="1"/>
  <c r="H193" i="1" s="1"/>
  <c r="G629" i="1" s="1"/>
  <c r="J629" i="1" s="1"/>
  <c r="D29" i="13"/>
  <c r="C29" i="13" s="1"/>
  <c r="E8" i="13"/>
  <c r="C8" i="13" s="1"/>
  <c r="D12" i="13"/>
  <c r="C12" i="13" s="1"/>
  <c r="L290" i="1"/>
  <c r="L539" i="1"/>
  <c r="K503" i="1"/>
  <c r="L382" i="1"/>
  <c r="G636" i="1" s="1"/>
  <c r="J636" i="1" s="1"/>
  <c r="E109" i="2"/>
  <c r="C62" i="2"/>
  <c r="F661" i="1"/>
  <c r="I661" i="1" s="1"/>
  <c r="C19" i="10"/>
  <c r="C15" i="10"/>
  <c r="C16" i="13"/>
  <c r="F22" i="13"/>
  <c r="C22" i="13" s="1"/>
  <c r="E13" i="13"/>
  <c r="C13" i="13" s="1"/>
  <c r="D6" i="13"/>
  <c r="C6" i="13" s="1"/>
  <c r="D15" i="13"/>
  <c r="C15" i="13" s="1"/>
  <c r="G649" i="1"/>
  <c r="J649" i="1" s="1"/>
  <c r="J338" i="1"/>
  <c r="J352" i="1" s="1"/>
  <c r="E130" i="2"/>
  <c r="E144" i="2" s="1"/>
  <c r="D127" i="2"/>
  <c r="D128" i="2" s="1"/>
  <c r="D145" i="2" s="1"/>
  <c r="C124" i="2"/>
  <c r="C120" i="2"/>
  <c r="C111" i="2"/>
  <c r="C56" i="2"/>
  <c r="F662" i="1"/>
  <c r="I662" i="1" s="1"/>
  <c r="F81" i="2"/>
  <c r="L351" i="1"/>
  <c r="H647" i="1"/>
  <c r="G625" i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F50" i="2"/>
  <c r="C24" i="10"/>
  <c r="G31" i="13"/>
  <c r="G33" i="13" s="1"/>
  <c r="I338" i="1"/>
  <c r="I352" i="1" s="1"/>
  <c r="J650" i="1"/>
  <c r="L407" i="1"/>
  <c r="C140" i="2" s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G169" i="1"/>
  <c r="C39" i="10" s="1"/>
  <c r="G140" i="1"/>
  <c r="F140" i="1"/>
  <c r="J618" i="1"/>
  <c r="G42" i="2"/>
  <c r="G50" i="2" s="1"/>
  <c r="J51" i="1"/>
  <c r="G16" i="2"/>
  <c r="G18" i="2" s="1"/>
  <c r="J19" i="1"/>
  <c r="G621" i="1" s="1"/>
  <c r="F545" i="1"/>
  <c r="H434" i="1"/>
  <c r="D103" i="2"/>
  <c r="I140" i="1"/>
  <c r="A22" i="12"/>
  <c r="J652" i="1"/>
  <c r="G571" i="1"/>
  <c r="I434" i="1"/>
  <c r="G434" i="1"/>
  <c r="I663" i="1"/>
  <c r="K552" i="1" l="1"/>
  <c r="L408" i="1"/>
  <c r="G637" i="1" s="1"/>
  <c r="J637" i="1" s="1"/>
  <c r="J647" i="1"/>
  <c r="C141" i="2"/>
  <c r="C144" i="2" s="1"/>
  <c r="I193" i="1"/>
  <c r="G630" i="1" s="1"/>
  <c r="J630" i="1" s="1"/>
  <c r="C81" i="2"/>
  <c r="L338" i="1"/>
  <c r="L352" i="1" s="1"/>
  <c r="G633" i="1" s="1"/>
  <c r="J633" i="1" s="1"/>
  <c r="J645" i="1"/>
  <c r="G635" i="1"/>
  <c r="J635" i="1" s="1"/>
  <c r="I461" i="1"/>
  <c r="H642" i="1" s="1"/>
  <c r="J642" i="1" s="1"/>
  <c r="D104" i="2"/>
  <c r="J625" i="1"/>
  <c r="L545" i="1"/>
  <c r="J193" i="1"/>
  <c r="G646" i="1" s="1"/>
  <c r="F51" i="2"/>
  <c r="H646" i="1"/>
  <c r="E128" i="2"/>
  <c r="E115" i="2"/>
  <c r="H648" i="1"/>
  <c r="J648" i="1" s="1"/>
  <c r="C115" i="2"/>
  <c r="L257" i="1"/>
  <c r="L271" i="1" s="1"/>
  <c r="G632" i="1" s="1"/>
  <c r="J632" i="1" s="1"/>
  <c r="G672" i="1"/>
  <c r="C5" i="10" s="1"/>
  <c r="G51" i="2"/>
  <c r="E51" i="2"/>
  <c r="C128" i="2"/>
  <c r="F660" i="1"/>
  <c r="F664" i="1" s="1"/>
  <c r="C28" i="10"/>
  <c r="D24" i="10" s="1"/>
  <c r="F104" i="2"/>
  <c r="E104" i="2"/>
  <c r="C36" i="10"/>
  <c r="F193" i="1"/>
  <c r="G627" i="1" s="1"/>
  <c r="J627" i="1" s="1"/>
  <c r="H672" i="1"/>
  <c r="C6" i="10" s="1"/>
  <c r="E33" i="13"/>
  <c r="D35" i="13" s="1"/>
  <c r="C63" i="2"/>
  <c r="C104" i="2" s="1"/>
  <c r="D31" i="13"/>
  <c r="C31" i="13" s="1"/>
  <c r="F33" i="13"/>
  <c r="G104" i="2"/>
  <c r="C51" i="2"/>
  <c r="G193" i="1"/>
  <c r="G628" i="1" s="1"/>
  <c r="J628" i="1" s="1"/>
  <c r="G626" i="1"/>
  <c r="J626" i="1" s="1"/>
  <c r="J52" i="1"/>
  <c r="H621" i="1" s="1"/>
  <c r="J621" i="1" s="1"/>
  <c r="C38" i="10"/>
  <c r="E145" i="2" l="1"/>
  <c r="G631" i="1"/>
  <c r="J631" i="1" s="1"/>
  <c r="J646" i="1"/>
  <c r="C145" i="2"/>
  <c r="I660" i="1"/>
  <c r="I664" i="1" s="1"/>
  <c r="I672" i="1" s="1"/>
  <c r="C7" i="10" s="1"/>
  <c r="D23" i="10"/>
  <c r="D26" i="10"/>
  <c r="D10" i="10"/>
  <c r="D11" i="10"/>
  <c r="D27" i="10"/>
  <c r="D21" i="10"/>
  <c r="D13" i="10"/>
  <c r="D17" i="10"/>
  <c r="D16" i="10"/>
  <c r="D12" i="10"/>
  <c r="D18" i="10"/>
  <c r="C30" i="10"/>
  <c r="D22" i="10"/>
  <c r="D20" i="10"/>
  <c r="D15" i="10"/>
  <c r="D25" i="10"/>
  <c r="D19" i="10"/>
  <c r="F672" i="1"/>
  <c r="C4" i="10" s="1"/>
  <c r="F667" i="1"/>
  <c r="D33" i="13"/>
  <c r="D36" i="13" s="1"/>
  <c r="H656" i="1"/>
  <c r="C41" i="10"/>
  <c r="D38" i="10" s="1"/>
  <c r="I667" i="1" l="1"/>
  <c r="D28" i="10"/>
  <c r="D37" i="10"/>
  <c r="D36" i="10"/>
  <c r="D35" i="10"/>
  <c r="D40" i="10"/>
  <c r="D39" i="10"/>
  <c r="D41" i="10" l="1"/>
  <c r="C13" i="12"/>
  <c r="A13" i="12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<sst xmlns="http://schemas.openxmlformats.org/spreadsheetml/2006/main" count="3967" uniqueCount="917">
  <si>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</si>
  <si>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</si>
  <si>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</si>
  <si>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</si>
  <si>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</si>
  <si>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</si>
  <si>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</si>
  <si>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</si>
  <si>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</si>
  <si>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</si>
  <si>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</si>
  <si>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</si>
  <si>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</si>
  <si>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</si>
  <si>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</si>
  <si>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</si>
  <si>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</si>
  <si>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</si>
  <si>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</si>
  <si>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</si>
  <si>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</si>
  <si>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</si>
  <si>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</si>
  <si>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</si>
  <si>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</si>
  <si>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</si>
  <si>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</si>
  <si>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</si>
  <si>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</si>
  <si>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</si>
  <si>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</si>
  <si>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</si>
  <si>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</si>
  <si>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</si>
  <si>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</si>
  <si>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</si>
  <si>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</si>
  <si>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</si>
  <si>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</si>
  <si>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</si>
  <si>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</si>
  <si>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</si>
  <si>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</si>
  <si>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</si>
  <si>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</si>
  <si>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</si>
  <si>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</si>
  <si>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</si>
  <si>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</si>
  <si>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</si>
  <si>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</si>
  <si>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</si>
  <si>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</si>
  <si>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</si>
  <si>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</si>
  <si>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</si>
  <si>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</si>
  <si>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</si>
  <si>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</si>
  <si>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</si>
  <si>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</si>
  <si>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</si>
  <si>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</si>
  <si>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</si>
  <si>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</si>
  <si>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</si>
  <si>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</si>
  <si>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</si>
  <si>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</si>
  <si>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</si>
  <si>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</si>
  <si>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</si>
  <si>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</si>
  <si>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</si>
  <si>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</si>
  <si>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</si>
  <si>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</si>
  <si>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</si>
  <si>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</si>
  <si>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</si>
  <si>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</si>
  <si>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</si>
  <si>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</si>
  <si>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</si>
  <si>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</si>
  <si>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</si>
  <si>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</si>
  <si>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</si>
  <si>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</si>
  <si>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</si>
  <si>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</si>
  <si>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</si>
  <si>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</si>
  <si>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</si>
  <si>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</si>
  <si>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</si>
  <si>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</si>
  <si>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</si>
  <si>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</si>
  <si>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</si>
  <si>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</si>
  <si>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</si>
  <si>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</si>
  <si>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</si>
  <si>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</si>
  <si>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</si>
  <si>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</si>
  <si>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</si>
  <si>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</si>
  <si>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</si>
  <si>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</si>
  <si>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</si>
  <si>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</si>
  <si>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</si>
  <si>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</si>
  <si>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</si>
  <si>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</si>
  <si>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</si>
  <si>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</si>
  <si>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</si>
  <si>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</si>
  <si>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</si>
  <si>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</si>
  <si>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</si>
  <si>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</si>
  <si>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</si>
  <si>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</si>
  <si>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</si>
  <si>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</si>
  <si>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</si>
  <si>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</si>
  <si>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</si>
  <si>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</si>
  <si>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</si>
  <si>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</si>
  <si>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</si>
  <si>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</si>
  <si>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</si>
  <si>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</si>
  <si>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</si>
  <si>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</si>
  <si>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</si>
  <si>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</si>
  <si>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</si>
  <si>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</si>
  <si>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</si>
  <si>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</si>
  <si>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</si>
  <si>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</si>
  <si>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</si>
  <si>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</si>
  <si>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</si>
  <si>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</si>
  <si>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</si>
  <si>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</si>
  <si>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</si>
  <si>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</si>
  <si>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</si>
  <si>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</si>
  <si>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</si>
  <si>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</si>
  <si>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</si>
  <si>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</si>
  <si>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</si>
  <si>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</si>
  <si>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</si>
  <si>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</si>
  <si>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</si>
  <si>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</si>
  <si>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</si>
  <si>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</si>
  <si>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</si>
  <si>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</si>
  <si>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</si>
  <si>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</si>
  <si>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</si>
  <si>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</si>
  <si>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</si>
  <si>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</si>
  <si>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</si>
  <si>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</si>
  <si>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</si>
  <si>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</si>
  <si>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</si>
  <si>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</si>
  <si>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</si>
  <si>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</si>
  <si>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</si>
  <si>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</si>
  <si>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</si>
  <si>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</si>
  <si>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</si>
  <si>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</si>
  <si>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</si>
  <si>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</si>
  <si>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</si>
  <si>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</si>
  <si>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</si>
  <si>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</si>
  <si>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</si>
  <si>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</si>
  <si>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</si>
  <si>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</si>
  <si>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</si>
  <si>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</si>
  <si>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</si>
  <si>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</si>
  <si>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</si>
  <si>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</si>
  <si>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</si>
  <si>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</si>
  <si>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</si>
  <si>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</si>
  <si>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</si>
  <si>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</si>
  <si>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</si>
  <si>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</si>
  <si>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</si>
  <si>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</si>
  <si>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</si>
  <si>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</si>
  <si>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</si>
  <si>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</si>
  <si>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</si>
  <si>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</si>
  <si>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</si>
  <si>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</si>
  <si>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</si>
  <si>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</si>
  <si>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</si>
  <si>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</si>
  <si>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</si>
  <si>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</si>
  <si>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</si>
  <si>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</si>
  <si>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</si>
  <si>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</si>
  <si>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</si>
  <si>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</si>
  <si>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</si>
  <si>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</si>
  <si>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</si>
  <si>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</si>
  <si>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</si>
  <si>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</si>
  <si>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</si>
  <si>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</si>
  <si>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</si>
  <si>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</si>
  <si>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</si>
  <si>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</si>
  <si>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</si>
  <si>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</si>
  <si>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</si>
  <si>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</si>
  <si>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</si>
  <si>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</si>
  <si>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</si>
  <si>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</si>
  <si>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</si>
  <si>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</si>
  <si>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</si>
  <si>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</si>
  <si>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</si>
  <si>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</si>
  <si>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</si>
  <si>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</si>
  <si>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</si>
  <si>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</si>
  <si>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</si>
  <si>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</si>
  <si>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</si>
  <si>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</si>
  <si>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</si>
  <si>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</si>
  <si>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</si>
  <si>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</si>
  <si>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</si>
  <si>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</si>
  <si>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</si>
  <si>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</si>
  <si>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</si>
  <si>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</si>
  <si>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</si>
  <si>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</si>
  <si>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</si>
  <si>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</si>
  <si>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</si>
  <si>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</si>
  <si>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</si>
  <si>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</si>
  <si>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</si>
  <si>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</si>
  <si>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</si>
  <si>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</si>
  <si>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</si>
  <si>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</si>
  <si>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</si>
  <si>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</si>
  <si>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</si>
  <si>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</si>
  <si>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</si>
  <si>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</si>
  <si>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</si>
  <si>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</si>
  <si>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</si>
  <si>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</si>
  <si>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</si>
  <si>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</si>
  <si>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</si>
  <si>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</si>
  <si>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</si>
  <si>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</si>
  <si>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</si>
  <si>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</si>
  <si>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</si>
  <si>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</si>
  <si>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</si>
  <si>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</si>
  <si>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</si>
  <si>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</si>
  <si>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</si>
  <si>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</si>
  <si>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</si>
  <si>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</si>
  <si>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</si>
  <si>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</si>
  <si>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</si>
  <si>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</si>
  <si>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</si>
  <si>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</si>
  <si>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</si>
  <si>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</si>
  <si>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</si>
  <si>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</si>
  <si>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</si>
  <si>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</si>
  <si>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</si>
  <si>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</si>
  <si>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</si>
  <si>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</si>
  <si>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</si>
  <si>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</si>
  <si>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</si>
  <si>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</si>
  <si>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</si>
  <si>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</si>
  <si>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</si>
  <si>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</si>
  <si>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</si>
  <si>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</si>
  <si>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</si>
  <si>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</si>
  <si>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</si>
  <si>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</si>
  <si>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</si>
  <si>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</si>
  <si>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</si>
  <si>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</si>
  <si>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</si>
  <si>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</si>
  <si>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</si>
  <si>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</si>
  <si>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</si>
  <si>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</si>
  <si>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</si>
  <si>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</si>
  <si>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</si>
  <si>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</si>
  <si>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</si>
  <si>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</si>
  <si>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</si>
  <si>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</si>
  <si>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</si>
  <si>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</si>
  <si>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</si>
  <si>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</si>
  <si>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</si>
  <si>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</si>
  <si>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</si>
  <si>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</si>
  <si>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</si>
  <si>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</si>
  <si>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</si>
  <si>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</si>
  <si>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</si>
  <si>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</si>
  <si>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</si>
  <si>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</si>
  <si>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</si>
  <si>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</si>
  <si>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</si>
  <si>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</si>
  <si>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</si>
  <si>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</si>
  <si>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</si>
  <si>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</si>
  <si>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</si>
  <si>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</si>
  <si>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</si>
  <si>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</si>
  <si>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</si>
  <si>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</si>
  <si>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</si>
  <si>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</si>
  <si>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</si>
  <si>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</si>
  <si>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</si>
  <si>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</si>
  <si>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</si>
  <si>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</si>
  <si>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</si>
  <si>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</si>
  <si>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</si>
  <si>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</si>
  <si>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</si>
  <si>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</si>
  <si>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</si>
  <si>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</si>
  <si>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</si>
  <si>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</si>
  <si>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</si>
  <si>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</si>
  <si>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</si>
  <si>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</si>
  <si>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</si>
  <si>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</si>
  <si>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</si>
  <si>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</si>
  <si>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</si>
  <si>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</si>
  <si>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</si>
  <si>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</si>
  <si>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</si>
  <si>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</si>
  <si>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</si>
  <si>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</si>
  <si>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</si>
  <si>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</si>
  <si>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</si>
  <si>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</si>
  <si>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</si>
  <si>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</si>
  <si>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</si>
  <si>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</si>
  <si>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</si>
  <si>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</si>
  <si>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</si>
  <si>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</si>
  <si>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</si>
  <si>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</si>
  <si>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</si>
  <si>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</si>
  <si>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</si>
  <si>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</si>
  <si>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</si>
  <si>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</si>
  <si>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</si>
  <si>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</si>
  <si>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</si>
  <si>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</si>
  <si>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</si>
  <si>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</si>
  <si>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</si>
  <si>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</si>
  <si>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</si>
  <si>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</si>
  <si>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</si>
  <si>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</si>
  <si>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</si>
  <si>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</si>
  <si>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</si>
  <si>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</si>
  <si>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</si>
  <si>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</si>
  <si>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</si>
  <si>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</si>
  <si>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</si>
  <si>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</si>
  <si>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</si>
  <si>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</si>
  <si>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</si>
  <si>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</si>
  <si>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</si>
  <si>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</si>
  <si>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</si>
  <si>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</si>
  <si>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</si>
  <si>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</si>
  <si>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</si>
  <si>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</si>
  <si>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</si>
  <si>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</si>
  <si>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</si>
  <si>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</si>
  <si>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</si>
  <si>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</si>
  <si>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</si>
  <si>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</si>
  <si>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</si>
  <si>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</si>
  <si>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</si>
  <si>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</si>
  <si>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</si>
  <si>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</si>
  <si>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</si>
  <si>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</si>
  <si>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</si>
  <si>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</si>
  <si>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</si>
  <si>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</si>
  <si>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</si>
  <si>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</si>
  <si>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</si>
  <si>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</si>
  <si>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</si>
  <si>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</si>
  <si>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</si>
  <si>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</si>
  <si>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</si>
  <si>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</si>
  <si>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</si>
  <si>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</si>
  <si>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</si>
  <si>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</si>
  <si>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</si>
  <si>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</si>
  <si>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</si>
  <si>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</si>
  <si>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</si>
  <si>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</si>
  <si>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</si>
  <si>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</si>
  <si>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</si>
  <si>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</si>
  <si>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</si>
  <si>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</si>
  <si>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</si>
  <si>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</si>
  <si>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</si>
  <si>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</si>
  <si>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</si>
  <si>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</si>
  <si>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</si>
  <si>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</si>
  <si>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</si>
  <si>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</si>
  <si>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</si>
  <si>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</si>
  <si>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</si>
  <si>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</si>
  <si>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</si>
  <si>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</si>
  <si>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</si>
  <si>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</si>
  <si>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</si>
  <si>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</si>
  <si>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</si>
  <si>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</si>
  <si>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</si>
  <si>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</si>
  <si>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</si>
  <si>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</si>
  <si>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</si>
  <si>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</si>
  <si>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</si>
  <si>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</si>
  <si>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</si>
  <si>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</si>
  <si>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</si>
  <si>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</si>
  <si>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</si>
  <si>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</si>
  <si>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</si>
  <si>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</si>
  <si>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</si>
  <si>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</si>
  <si>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</si>
  <si>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</si>
  <si>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</si>
  <si>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</si>
  <si>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</si>
  <si>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</si>
  <si>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</si>
  <si>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</si>
  <si>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</si>
  <si>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</si>
  <si>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</si>
  <si>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</si>
  <si>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</si>
  <si>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</si>
  <si>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</si>
  <si>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</si>
  <si>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</si>
  <si>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</si>
  <si>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</si>
  <si>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</si>
  <si>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</si>
  <si>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</si>
  <si>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</si>
  <si>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</si>
  <si>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</si>
  <si>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</si>
  <si>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</si>
  <si>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</si>
  <si>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</si>
  <si>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</si>
  <si>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</si>
  <si>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</si>
  <si>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</si>
  <si>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</si>
  <si>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</si>
  <si>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</si>
  <si>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</si>
  <si>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</si>
  <si>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</si>
  <si>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</si>
  <si>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</si>
  <si>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</si>
  <si>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</si>
  <si>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</si>
  <si>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</si>
  <si>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</si>
  <si>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</si>
  <si>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</si>
  <si>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</si>
  <si>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</si>
  <si>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</si>
  <si>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</si>
  <si>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</si>
  <si>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</si>
  <si>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</si>
  <si>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</si>
  <si>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</si>
  <si>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</si>
  <si>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</si>
  <si>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</si>
  <si>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</si>
  <si>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</si>
  <si>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</si>
  <si>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</si>
  <si>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</si>
  <si>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</si>
  <si>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</si>
  <si>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</si>
  <si>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</si>
  <si>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</si>
  <si>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</si>
  <si>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</si>
  <si>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</si>
  <si>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</si>
  <si>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</si>
  <si>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</si>
  <si>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</si>
  <si>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</si>
  <si>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</si>
  <si>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</si>
  <si>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</si>
  <si>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</si>
  <si>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</si>
  <si>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</si>
  <si>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</si>
  <si>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</si>
  <si>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</si>
  <si>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</si>
  <si>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</si>
  <si>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</si>
  <si>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</si>
  <si>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</si>
  <si>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</si>
  <si>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</si>
  <si>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</si>
  <si>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</si>
  <si>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</si>
  <si>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</si>
  <si>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</si>
  <si>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</si>
  <si>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</si>
  <si>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</si>
  <si>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</si>
  <si>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</si>
  <si>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</si>
  <si>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</si>
  <si>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</si>
  <si>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</si>
  <si>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</si>
  <si>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</si>
  <si>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</si>
  <si>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</si>
  <si>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</si>
  <si>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</si>
  <si>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</si>
  <si>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</si>
  <si>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</si>
  <si>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</si>
  <si>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</si>
  <si>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</si>
  <si>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</si>
  <si>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</si>
  <si>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</si>
  <si>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</si>
  <si>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</si>
  <si>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</si>
  <si>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</si>
  <si>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</si>
  <si>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</si>
  <si>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</si>
  <si>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</si>
  <si>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</si>
  <si>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</si>
  <si>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</si>
  <si>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</si>
  <si>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</si>
  <si>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</si>
  <si>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</si>
  <si>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</si>
  <si>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</si>
  <si>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</si>
  <si>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</si>
  <si>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</si>
  <si>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</si>
  <si>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</si>
  <si>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</si>
  <si>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</si>
  <si>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</si>
  <si>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</si>
  <si>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</si>
  <si>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</si>
  <si>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</si>
  <si>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</si>
  <si>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</si>
  <si>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</si>
  <si>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</si>
  <si>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</si>
  <si>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</si>
  <si>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</si>
  <si>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</si>
  <si>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</si>
  <si>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</si>
  <si>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</si>
  <si>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</si>
  <si>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</si>
  <si>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</si>
  <si>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</si>
  <si>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</si>
  <si>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</si>
  <si>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</si>
  <si>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</si>
  <si>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</si>
  <si>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</si>
  <si>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</si>
  <si>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</si>
  <si>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</si>
  <si>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</si>
  <si>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</si>
  <si>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</si>
  <si>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</si>
  <si>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</si>
  <si>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</si>
  <si>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</si>
  <si>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</si>
  <si>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</si>
  <si>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</si>
  <si>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</si>
  <si>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</si>
  <si>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</si>
  <si>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</si>
  <si>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</si>
  <si>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</si>
  <si>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</si>
  <si>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</si>
  <si>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</si>
  <si>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</si>
  <si>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</si>
  <si>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</si>
  <si>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</si>
  <si>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</si>
  <si>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</si>
  <si>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</si>
  <si>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</si>
  <si>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</si>
  <si>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</si>
  <si>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</si>
  <si>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</si>
  <si>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</si>
  <si>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</si>
  <si>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</si>
  <si>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</si>
  <si>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</si>
  <si>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</si>
  <si>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</si>
  <si>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</si>
  <si>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</si>
  <si>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</si>
  <si>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</si>
  <si>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</si>
  <si>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</si>
  <si>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</si>
  <si>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</si>
  <si>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</si>
  <si>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</si>
  <si>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</si>
  <si>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</si>
  <si>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</si>
  <si>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</si>
  <si>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</si>
  <si>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</si>
  <si>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</si>
  <si>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</si>
  <si>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</si>
  <si>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</si>
  <si>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</si>
  <si>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</si>
  <si>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</si>
  <si>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</si>
  <si>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</si>
  <si>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</si>
  <si>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</si>
  <si>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</si>
  <si>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</si>
  <si>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</si>
  <si>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</si>
  <si>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</si>
  <si>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</si>
  <si>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</si>
  <si>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</si>
  <si>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</si>
  <si>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</si>
  <si>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</si>
  <si>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</si>
  <si>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</si>
  <si>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</si>
  <si>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</si>
  <si>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</si>
  <si>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</si>
  <si>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</si>
  <si>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</si>
  <si>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</si>
  <si>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</si>
  <si>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</si>
  <si>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</si>
  <si>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</si>
  <si>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</si>
  <si>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</si>
  <si>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</si>
  <si>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</si>
  <si>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</si>
  <si>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</si>
  <si>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</si>
  <si>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</si>
  <si>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</si>
  <si>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</si>
  <si>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</si>
  <si>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</si>
  <si>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</si>
  <si>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</si>
  <si>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</si>
  <si>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</si>
  <si>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</si>
  <si>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</si>
  <si>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</si>
  <si>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</si>
  <si>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</si>
  <si>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</si>
  <si>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</si>
  <si>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</si>
  <si>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</si>
  <si>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</si>
  <si>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</si>
  <si>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</si>
  <si>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</si>
  <si>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</si>
  <si>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</si>
  <si>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</si>
  <si>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</si>
  <si>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</si>
  <si>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</si>
  <si>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</si>
  <si>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</si>
  <si>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</si>
  <si>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</si>
  <si>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</si>
  <si>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</si>
  <si>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</si>
  <si>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</si>
  <si>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</si>
  <si>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</si>
  <si>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</si>
  <si>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</si>
  <si>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</si>
  <si>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</si>
  <si>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</si>
  <si>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</si>
  <si>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</si>
  <si>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</si>
  <si>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</si>
  <si>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</si>
  <si>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</si>
  <si>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</si>
  <si>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</si>
  <si>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</si>
  <si>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</si>
  <si>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</si>
  <si>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</si>
  <si>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</si>
  <si>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</si>
  <si>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</si>
  <si>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</si>
  <si>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</si>
  <si>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</si>
  <si>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</si>
  <si>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</si>
  <si>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Salary and Benefits tab line 27 Cell C27 $13,021.98 is incorrectly populated should have been under 1400 Function code.</t>
  </si>
  <si>
    <t>Line 19/3 $354,941.00 This represents a prior period</t>
  </si>
  <si>
    <t xml:space="preserve">adjustment to remove incorrect tuition payable to Goffstown </t>
  </si>
  <si>
    <t xml:space="preserve">$354,941.00 represents a prior period adjustment to remove an estimated tuition payable to the Goffstown School District </t>
  </si>
  <si>
    <t>New Boston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</si>
</sst>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_)"/>
    <numFmt numFmtId="165" formatCode="0_)"/>
    <numFmt numFmtId="166" formatCode="0.0%"/>
    <numFmt numFmtId="167" formatCode="0.0"/>
    <numFmt numFmtId="168" formatCode="#,##0.000000000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4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0" fillId="0" borderId="2" xfId="0" applyBorder="1" applyProtection="1">
      <protection locked="0"/>
    </xf>
    <xf numFmtId="168" fontId="4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2" zoomScaleNormal="112" workbookViewId="0">
      <pane xSplit="5" ySplit="3" topLeftCell="F24" activePane="bottomRight" state="frozen"/>
      <selection pane="topRight" activeCell="F1" sqref="F1"/>
      <selection pane="bottomLeft" activeCell="A4" sqref="A4"/>
      <selection pane="bottomRight" activeCell="F48" sqref="F48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916</v>
      </c>
      <c r="B2" s="21">
        <v>377</v>
      </c>
      <c r="C2" s="21">
        <v>377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1827887.4399999976</v>
      </c>
      <c r="G9" s="18">
        <v>0</v>
      </c>
      <c r="H9" s="18">
        <v>44075.950000000012</v>
      </c>
      <c r="I9" s="18">
        <v>0</v>
      </c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>
        <v>0</v>
      </c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0</v>
      </c>
      <c r="G12" s="18">
        <v>28206.21</v>
      </c>
      <c r="H12" s="18">
        <v>0</v>
      </c>
      <c r="I12" s="18">
        <v>161186.71</v>
      </c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74262.820000000007</v>
      </c>
      <c r="G13" s="18">
        <v>8040.08</v>
      </c>
      <c r="H13" s="18">
        <v>45021.02</v>
      </c>
      <c r="I13" s="18">
        <v>0</v>
      </c>
      <c r="J13" s="67">
        <f>SUM(I442)</f>
        <v>254836.75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12493.6</v>
      </c>
      <c r="G14" s="18">
        <v>0</v>
      </c>
      <c r="H14" s="18">
        <v>0</v>
      </c>
      <c r="I14" s="18">
        <v>0</v>
      </c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>
        <v>0</v>
      </c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>
        <v>8781.74</v>
      </c>
      <c r="G16" s="18">
        <v>0</v>
      </c>
      <c r="H16" s="18">
        <v>0</v>
      </c>
      <c r="I16" s="18">
        <v>0</v>
      </c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10236.5</v>
      </c>
      <c r="G17" s="18">
        <v>216</v>
      </c>
      <c r="H17" s="18">
        <v>0</v>
      </c>
      <c r="I17" s="18">
        <v>0</v>
      </c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1933662.0999999978</v>
      </c>
      <c r="G19" s="41">
        <f>SUM(G9:G18)</f>
        <v>36462.29</v>
      </c>
      <c r="H19" s="41">
        <f>SUM(H9:H18)</f>
        <v>89096.97</v>
      </c>
      <c r="I19" s="41">
        <f>SUM(I9:I18)</f>
        <v>161186.71</v>
      </c>
      <c r="J19" s="41">
        <f>SUM(J9:J18)</f>
        <v>254836.75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90767.66</v>
      </c>
      <c r="G22" s="18">
        <v>27611.119999999999</v>
      </c>
      <c r="H22" s="18">
        <v>73578.98</v>
      </c>
      <c r="I22" s="18">
        <v>138801.71</v>
      </c>
      <c r="J22" s="67">
        <f>SUM(I448)</f>
        <v>25046.28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107475.55</v>
      </c>
      <c r="G23" s="18">
        <v>0</v>
      </c>
      <c r="H23" s="18">
        <v>4257.3599999999997</v>
      </c>
      <c r="I23" s="18">
        <v>0</v>
      </c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41860.61</v>
      </c>
      <c r="G24" s="18">
        <v>8365.86</v>
      </c>
      <c r="H24" s="18">
        <v>0</v>
      </c>
      <c r="I24" s="18">
        <v>0</v>
      </c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>
        <v>0</v>
      </c>
      <c r="G25" s="145">
        <v>0</v>
      </c>
      <c r="H25" s="18">
        <v>0</v>
      </c>
      <c r="I25" s="18">
        <v>0</v>
      </c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>
        <v>0</v>
      </c>
      <c r="G26" s="24" t="s">
        <v>286</v>
      </c>
      <c r="H26" s="24" t="s">
        <v>286</v>
      </c>
      <c r="I26" s="18">
        <v>0</v>
      </c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>
        <v>0</v>
      </c>
      <c r="G27" s="24" t="s">
        <v>286</v>
      </c>
      <c r="H27" s="24" t="s">
        <v>286</v>
      </c>
      <c r="I27" s="18">
        <v>0</v>
      </c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12250.25</v>
      </c>
      <c r="G28" s="18">
        <v>0</v>
      </c>
      <c r="H28" s="18">
        <v>86.36</v>
      </c>
      <c r="I28" s="18">
        <v>0</v>
      </c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580</v>
      </c>
      <c r="G30" s="18">
        <v>0</v>
      </c>
      <c r="H30" s="18">
        <v>11174.27</v>
      </c>
      <c r="I30" s="18">
        <v>0</v>
      </c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54.89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252988.96000000002</v>
      </c>
      <c r="G32" s="41">
        <f>SUM(G22:G31)</f>
        <v>35976.979999999996</v>
      </c>
      <c r="H32" s="41">
        <f>SUM(H22:H31)</f>
        <v>89096.97</v>
      </c>
      <c r="I32" s="41">
        <f>SUM(I22:I31)</f>
        <v>138801.71</v>
      </c>
      <c r="J32" s="41">
        <f>SUM(J22:J31)</f>
        <v>25046.28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>
        <v>8781.74</v>
      </c>
      <c r="G35" s="18">
        <v>0</v>
      </c>
      <c r="H35" s="18">
        <v>0</v>
      </c>
      <c r="I35" s="18">
        <v>0</v>
      </c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10236.5</v>
      </c>
      <c r="G36" s="18">
        <v>216</v>
      </c>
      <c r="H36" s="18">
        <v>0</v>
      </c>
      <c r="I36" s="18">
        <v>0</v>
      </c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269.31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100000</v>
      </c>
      <c r="G44" s="18">
        <v>0</v>
      </c>
      <c r="H44" s="18">
        <v>0</v>
      </c>
      <c r="I44" s="18">
        <v>0</v>
      </c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150000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>
        <v>0</v>
      </c>
      <c r="H48" s="18">
        <v>0</v>
      </c>
      <c r="I48" s="18">
        <v>22385</v>
      </c>
      <c r="J48" s="13">
        <f>SUM(I459)</f>
        <v>229790.47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211232.26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1200422.6399999999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1680673.14</v>
      </c>
      <c r="G51" s="41">
        <f>SUM(G35:G50)</f>
        <v>485.31</v>
      </c>
      <c r="H51" s="41">
        <f>SUM(H35:H50)</f>
        <v>0</v>
      </c>
      <c r="I51" s="41">
        <f>SUM(I35:I50)</f>
        <v>22385</v>
      </c>
      <c r="J51" s="41">
        <f>SUM(J35:J50)</f>
        <v>229790.47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1933662.0999999999</v>
      </c>
      <c r="G52" s="41">
        <f>G51+G32</f>
        <v>36462.289999999994</v>
      </c>
      <c r="H52" s="41">
        <f>H51+H32</f>
        <v>89096.97</v>
      </c>
      <c r="I52" s="41">
        <f>I51+I32</f>
        <v>161186.71</v>
      </c>
      <c r="J52" s="41">
        <f>J51+J32</f>
        <v>254836.75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10479764</v>
      </c>
      <c r="G57" s="18"/>
      <c r="H57" s="18"/>
      <c r="I57" s="18"/>
      <c r="J57" s="18">
        <v>0</v>
      </c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>
        <v>0</v>
      </c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10479764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12582</v>
      </c>
      <c r="G63" s="24" t="s">
        <v>286</v>
      </c>
      <c r="H63" s="18">
        <v>0</v>
      </c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0</v>
      </c>
      <c r="G64" s="24" t="s">
        <v>286</v>
      </c>
      <c r="H64" s="18">
        <v>0</v>
      </c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>
        <v>0</v>
      </c>
      <c r="G65" s="24" t="s">
        <v>286</v>
      </c>
      <c r="H65" s="18">
        <v>0</v>
      </c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>
        <v>0</v>
      </c>
      <c r="G66" s="24" t="s">
        <v>286</v>
      </c>
      <c r="H66" s="18">
        <v>0</v>
      </c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0</v>
      </c>
      <c r="G68" s="24" t="s">
        <v>286</v>
      </c>
      <c r="H68" s="18">
        <v>0</v>
      </c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68695.509999999995</v>
      </c>
      <c r="G69" s="24" t="s">
        <v>286</v>
      </c>
      <c r="H69" s="18">
        <v>0</v>
      </c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v>0</v>
      </c>
      <c r="G70" s="24" t="s">
        <v>286</v>
      </c>
      <c r="H70" s="18">
        <v>0</v>
      </c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>
        <v>0</v>
      </c>
      <c r="G72" s="24" t="s">
        <v>286</v>
      </c>
      <c r="H72" s="18">
        <v>0</v>
      </c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>
        <v>0</v>
      </c>
      <c r="G73" s="24" t="s">
        <v>286</v>
      </c>
      <c r="H73" s="18">
        <v>0</v>
      </c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>
        <v>0</v>
      </c>
      <c r="G74" s="24" t="s">
        <v>286</v>
      </c>
      <c r="H74" s="18">
        <v>0</v>
      </c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>
        <v>0</v>
      </c>
      <c r="G76" s="24" t="s">
        <v>286</v>
      </c>
      <c r="H76" s="18">
        <v>0</v>
      </c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>
        <v>0</v>
      </c>
      <c r="G77" s="24" t="s">
        <v>286</v>
      </c>
      <c r="H77" s="18">
        <v>0</v>
      </c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>
        <v>0</v>
      </c>
      <c r="G78" s="24" t="s">
        <v>286</v>
      </c>
      <c r="H78" s="18">
        <v>0</v>
      </c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81277.509999999995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>
        <v>0</v>
      </c>
      <c r="G83" s="24" t="s">
        <v>286</v>
      </c>
      <c r="H83" s="18">
        <v>0</v>
      </c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>
        <v>0</v>
      </c>
      <c r="G84" s="24" t="s">
        <v>286</v>
      </c>
      <c r="H84" s="18">
        <v>0</v>
      </c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>
        <v>0</v>
      </c>
      <c r="G86" s="24" t="s">
        <v>286</v>
      </c>
      <c r="H86" s="18">
        <v>0</v>
      </c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>
        <v>0</v>
      </c>
      <c r="G87" s="24" t="s">
        <v>286</v>
      </c>
      <c r="H87" s="18">
        <v>0</v>
      </c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>
        <v>0</v>
      </c>
      <c r="G88" s="24" t="s">
        <v>286</v>
      </c>
      <c r="H88" s="18">
        <v>0</v>
      </c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>
        <v>0</v>
      </c>
      <c r="G90" s="24" t="s">
        <v>286</v>
      </c>
      <c r="H90" s="18">
        <v>0</v>
      </c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>
        <v>0</v>
      </c>
      <c r="G91" s="24" t="s">
        <v>286</v>
      </c>
      <c r="H91" s="18">
        <v>0</v>
      </c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>
        <v>0</v>
      </c>
      <c r="G92" s="24" t="s">
        <v>286</v>
      </c>
      <c r="H92" s="18">
        <v>0</v>
      </c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>
        <v>0</v>
      </c>
      <c r="G93" s="24" t="s">
        <v>286</v>
      </c>
      <c r="H93" s="18">
        <v>0</v>
      </c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9731.6</v>
      </c>
      <c r="G96" s="18">
        <v>0</v>
      </c>
      <c r="H96" s="18">
        <v>0</v>
      </c>
      <c r="I96" s="18">
        <v>0</v>
      </c>
      <c r="J96" s="18">
        <v>228.49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101271.46000000002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0</v>
      </c>
      <c r="G98" s="24" t="s">
        <v>286</v>
      </c>
      <c r="H98" s="18">
        <v>0</v>
      </c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>
        <v>0</v>
      </c>
      <c r="G99" s="18">
        <v>0</v>
      </c>
      <c r="H99" s="18">
        <v>0</v>
      </c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0</v>
      </c>
      <c r="G101" s="18">
        <v>0</v>
      </c>
      <c r="H101" s="18">
        <v>0</v>
      </c>
      <c r="I101" s="18">
        <v>0</v>
      </c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0</v>
      </c>
      <c r="G102" s="18">
        <v>0</v>
      </c>
      <c r="H102" s="18">
        <v>2333</v>
      </c>
      <c r="I102" s="18">
        <v>0</v>
      </c>
      <c r="J102" s="18">
        <v>0</v>
      </c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>
        <v>0</v>
      </c>
      <c r="G103" s="18">
        <v>0</v>
      </c>
      <c r="H103" s="18">
        <v>0</v>
      </c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>
        <v>0</v>
      </c>
      <c r="G104" s="24" t="s">
        <v>286</v>
      </c>
      <c r="H104" s="18">
        <v>0</v>
      </c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35326</v>
      </c>
      <c r="G105" s="18">
        <v>0</v>
      </c>
      <c r="H105" s="18">
        <v>0</v>
      </c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>
        <v>0</v>
      </c>
      <c r="G106" s="18">
        <v>0</v>
      </c>
      <c r="H106" s="18">
        <v>0</v>
      </c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25500</v>
      </c>
      <c r="G109" s="18">
        <v>0</v>
      </c>
      <c r="H109" s="18">
        <v>0</v>
      </c>
      <c r="I109" s="18">
        <v>0</v>
      </c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1277.6500000000001</v>
      </c>
      <c r="G110" s="18">
        <v>0</v>
      </c>
      <c r="H110" s="18">
        <v>0</v>
      </c>
      <c r="I110" s="18">
        <v>0</v>
      </c>
      <c r="J110" s="18">
        <v>0</v>
      </c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71835.25</v>
      </c>
      <c r="G111" s="41">
        <f>SUM(G96:G110)</f>
        <v>101271.46000000002</v>
      </c>
      <c r="H111" s="41">
        <f>SUM(H96:H110)</f>
        <v>2333</v>
      </c>
      <c r="I111" s="41">
        <f>SUM(I96:I110)</f>
        <v>0</v>
      </c>
      <c r="J111" s="41">
        <f>SUM(J96:J110)</f>
        <v>228.49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10632876.76</v>
      </c>
      <c r="G112" s="41">
        <f>G60+G111</f>
        <v>101271.46000000002</v>
      </c>
      <c r="H112" s="41">
        <f>H60+H79+H94+H111</f>
        <v>2333</v>
      </c>
      <c r="I112" s="41">
        <f>I60+I111</f>
        <v>0</v>
      </c>
      <c r="J112" s="41">
        <f>J60+J111</f>
        <v>228.49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f>2887748.93-9315.81</f>
        <v>2878433.12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1333192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f>1915.86+9315.81</f>
        <v>11231.67</v>
      </c>
      <c r="G120" s="18"/>
      <c r="H120" s="18"/>
      <c r="I120" s="18">
        <v>0</v>
      </c>
      <c r="J120" s="18">
        <v>0</v>
      </c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4222856.79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0</v>
      </c>
      <c r="G123" s="24" t="s">
        <v>286</v>
      </c>
      <c r="H123" s="24" t="s">
        <v>286</v>
      </c>
      <c r="I123" s="18">
        <v>0</v>
      </c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>
        <v>0</v>
      </c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30755.77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0</v>
      </c>
      <c r="G127" s="24" t="s">
        <v>286</v>
      </c>
      <c r="H127" s="18">
        <v>0</v>
      </c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0</v>
      </c>
      <c r="G128" s="24" t="s">
        <v>286</v>
      </c>
      <c r="H128" s="18">
        <v>0</v>
      </c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>
        <v>0</v>
      </c>
      <c r="G129" s="24" t="s">
        <v>286</v>
      </c>
      <c r="H129" s="18">
        <v>0</v>
      </c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>
        <v>0</v>
      </c>
      <c r="G130" s="24" t="s">
        <v>286</v>
      </c>
      <c r="H130" s="18">
        <v>0</v>
      </c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>
        <v>0</v>
      </c>
      <c r="G131" s="24" t="s">
        <v>286</v>
      </c>
      <c r="H131" s="18">
        <v>0</v>
      </c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1986.87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>
        <v>0</v>
      </c>
      <c r="G133" s="24" t="s">
        <v>286</v>
      </c>
      <c r="H133" s="18">
        <v>0</v>
      </c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>
        <v>14941.24</v>
      </c>
      <c r="I135" s="18">
        <v>0</v>
      </c>
      <c r="J135" s="18">
        <v>0</v>
      </c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30755.77</v>
      </c>
      <c r="G136" s="41">
        <f>SUM(G123:G135)</f>
        <v>1986.87</v>
      </c>
      <c r="H136" s="41">
        <f>SUM(H123:H135)</f>
        <v>14941.24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>
        <v>0</v>
      </c>
      <c r="G137" s="18">
        <v>0</v>
      </c>
      <c r="H137" s="18">
        <v>0</v>
      </c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>
        <v>0</v>
      </c>
      <c r="G138" s="24" t="s">
        <v>286</v>
      </c>
      <c r="H138" s="18">
        <v>0</v>
      </c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4253612.5599999996</v>
      </c>
      <c r="G140" s="41">
        <f>G121+SUM(G136:G137)</f>
        <v>1986.87</v>
      </c>
      <c r="H140" s="41">
        <f>H121+SUM(H136:H139)</f>
        <v>14941.24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>
        <v>0</v>
      </c>
      <c r="G150" s="24" t="s">
        <v>286</v>
      </c>
      <c r="H150" s="18">
        <v>24031.62</v>
      </c>
      <c r="I150" s="18">
        <v>0</v>
      </c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>
        <v>0</v>
      </c>
      <c r="G151" s="24" t="s">
        <v>286</v>
      </c>
      <c r="H151" s="18">
        <v>0</v>
      </c>
      <c r="I151" s="18">
        <v>0</v>
      </c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>
        <v>0</v>
      </c>
      <c r="G152" s="24" t="s">
        <v>286</v>
      </c>
      <c r="H152" s="18">
        <v>0</v>
      </c>
      <c r="I152" s="18">
        <v>0</v>
      </c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7131.59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34305.89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0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>
        <v>0</v>
      </c>
      <c r="G157" s="24" t="s">
        <v>286</v>
      </c>
      <c r="H157" s="18">
        <v>0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29279.77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>
        <v>0</v>
      </c>
      <c r="G159" s="24" t="s">
        <v>286</v>
      </c>
      <c r="H159" s="18">
        <v>0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89267.98</v>
      </c>
      <c r="G160" s="24" t="s">
        <v>286</v>
      </c>
      <c r="H160" s="18">
        <v>0</v>
      </c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>
        <v>0</v>
      </c>
      <c r="G161" s="18"/>
      <c r="H161" s="18"/>
      <c r="I161" s="18">
        <v>0</v>
      </c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89267.98</v>
      </c>
      <c r="G162" s="41">
        <f>SUM(G150:G161)</f>
        <v>29279.77</v>
      </c>
      <c r="H162" s="41">
        <f>SUM(H150:H161)</f>
        <v>65469.1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0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>
        <v>0</v>
      </c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>
        <v>0</v>
      </c>
      <c r="G168" s="18">
        <v>6488.54</v>
      </c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89267.98</v>
      </c>
      <c r="G169" s="41">
        <f>G147+G162+SUM(G163:G168)</f>
        <v>35768.31</v>
      </c>
      <c r="H169" s="41">
        <f>H147+H162+SUM(H163:H168)</f>
        <v>65469.1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>
        <v>0</v>
      </c>
      <c r="G173" s="24" t="s">
        <v>286</v>
      </c>
      <c r="H173" s="24" t="s">
        <v>286</v>
      </c>
      <c r="I173" s="18">
        <v>0</v>
      </c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>
        <v>0</v>
      </c>
      <c r="G174" s="24" t="s">
        <v>286</v>
      </c>
      <c r="H174" s="24" t="s">
        <v>286</v>
      </c>
      <c r="I174" s="18">
        <v>0</v>
      </c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>
        <v>0</v>
      </c>
      <c r="G175" s="24" t="s">
        <v>286</v>
      </c>
      <c r="H175" s="24" t="s">
        <v>286</v>
      </c>
      <c r="I175" s="18">
        <v>0</v>
      </c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>
        <v>0</v>
      </c>
      <c r="G176" s="24" t="s">
        <v>286</v>
      </c>
      <c r="H176" s="24" t="s">
        <v>286</v>
      </c>
      <c r="I176" s="18">
        <v>0</v>
      </c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456.35</v>
      </c>
      <c r="H179" s="18">
        <v>0</v>
      </c>
      <c r="I179" s="18">
        <v>36800</v>
      </c>
      <c r="J179" s="18">
        <v>100000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>
        <v>0</v>
      </c>
      <c r="G180" s="24" t="s">
        <v>286</v>
      </c>
      <c r="H180" s="18">
        <v>0</v>
      </c>
      <c r="I180" s="18">
        <v>0</v>
      </c>
      <c r="J180" s="18">
        <v>0</v>
      </c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>
        <v>0</v>
      </c>
      <c r="G181" s="18">
        <v>0</v>
      </c>
      <c r="H181" s="24" t="s">
        <v>286</v>
      </c>
      <c r="I181" s="18">
        <v>0</v>
      </c>
      <c r="J181" s="18">
        <v>0</v>
      </c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>
        <v>0</v>
      </c>
      <c r="G182" s="18">
        <v>0</v>
      </c>
      <c r="H182" s="18"/>
      <c r="I182" s="24" t="s">
        <v>286</v>
      </c>
      <c r="J182" s="18">
        <v>0</v>
      </c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456.35</v>
      </c>
      <c r="H183" s="41">
        <f>SUM(H179:H182)</f>
        <v>0</v>
      </c>
      <c r="I183" s="41">
        <f>SUM(I179:I182)</f>
        <v>36800</v>
      </c>
      <c r="J183" s="41">
        <f>SUM(J179:J182)</f>
        <v>100000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>
        <v>0</v>
      </c>
      <c r="G185" s="18">
        <v>0</v>
      </c>
      <c r="H185" s="18">
        <v>0</v>
      </c>
      <c r="I185" s="18">
        <v>2611.2800000000002</v>
      </c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2611.2800000000002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456.35</v>
      </c>
      <c r="H192" s="41">
        <f>+H183+SUM(H188:H191)</f>
        <v>0</v>
      </c>
      <c r="I192" s="41">
        <f>I177+I183+SUM(I188:I191)</f>
        <v>39411.279999999999</v>
      </c>
      <c r="J192" s="41">
        <f>J183</f>
        <v>100000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14975757.300000001</v>
      </c>
      <c r="G193" s="47">
        <f>G112+G140+G169+G192</f>
        <v>139482.99000000002</v>
      </c>
      <c r="H193" s="47">
        <f>H112+H140+H169+H192</f>
        <v>82743.34</v>
      </c>
      <c r="I193" s="47">
        <f>I112+I140+I169+I192</f>
        <v>39411.279999999999</v>
      </c>
      <c r="J193" s="47">
        <f>J112+J140+J192</f>
        <v>100228.49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1836899.84</v>
      </c>
      <c r="G197" s="18">
        <v>854629.23000000021</v>
      </c>
      <c r="H197" s="18">
        <v>28676.48</v>
      </c>
      <c r="I197" s="18">
        <v>67296.87999999999</v>
      </c>
      <c r="J197" s="18">
        <v>84248.04</v>
      </c>
      <c r="K197" s="18">
        <v>135</v>
      </c>
      <c r="L197" s="19">
        <f>SUM(F197:K197)</f>
        <v>2871885.47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824424.06</v>
      </c>
      <c r="G198" s="18">
        <v>436503.78</v>
      </c>
      <c r="H198" s="18">
        <v>116081.48000000001</v>
      </c>
      <c r="I198" s="18">
        <v>10359.43</v>
      </c>
      <c r="J198" s="18">
        <v>3157.88</v>
      </c>
      <c r="K198" s="18">
        <v>0</v>
      </c>
      <c r="L198" s="19">
        <f>SUM(F198:K198)</f>
        <v>1390526.63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53958.75</v>
      </c>
      <c r="G200" s="18">
        <v>13021.98</v>
      </c>
      <c r="H200" s="18">
        <v>0</v>
      </c>
      <c r="I200" s="18">
        <v>0</v>
      </c>
      <c r="J200" s="18">
        <v>0</v>
      </c>
      <c r="K200" s="18">
        <v>0</v>
      </c>
      <c r="L200" s="19">
        <f>SUM(F200:K200)</f>
        <v>66980.73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318660.71999999997</v>
      </c>
      <c r="G202" s="18">
        <v>131773.49</v>
      </c>
      <c r="H202" s="18">
        <v>53201.04</v>
      </c>
      <c r="I202" s="18">
        <v>7028.74</v>
      </c>
      <c r="J202" s="18">
        <v>0</v>
      </c>
      <c r="K202" s="18">
        <v>0</v>
      </c>
      <c r="L202" s="19">
        <f t="shared" ref="L202:L208" si="0">SUM(F202:K202)</f>
        <v>510663.98999999993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65797.47</v>
      </c>
      <c r="G203" s="18">
        <v>22603.200000000001</v>
      </c>
      <c r="H203" s="18">
        <v>2148.94</v>
      </c>
      <c r="I203" s="18">
        <v>20988.79</v>
      </c>
      <c r="J203" s="18">
        <v>0</v>
      </c>
      <c r="K203" s="18">
        <v>156</v>
      </c>
      <c r="L203" s="19">
        <f t="shared" si="0"/>
        <v>111694.39999999999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5500</v>
      </c>
      <c r="G204" s="18">
        <v>447.87</v>
      </c>
      <c r="H204" s="18">
        <v>462214.22</v>
      </c>
      <c r="I204" s="18">
        <v>1082.9100000000001</v>
      </c>
      <c r="J204" s="18">
        <v>0</v>
      </c>
      <c r="K204" s="18">
        <v>5136.55</v>
      </c>
      <c r="L204" s="19">
        <f t="shared" si="0"/>
        <v>474381.54999999993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328094.57999999996</v>
      </c>
      <c r="G205" s="18">
        <v>139407.97</v>
      </c>
      <c r="H205" s="18">
        <v>11433.01</v>
      </c>
      <c r="I205" s="18">
        <v>265.77999999999997</v>
      </c>
      <c r="J205" s="18">
        <v>1157.17</v>
      </c>
      <c r="K205" s="18">
        <v>275</v>
      </c>
      <c r="L205" s="19">
        <f t="shared" si="0"/>
        <v>480633.50999999995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150599.26999999999</v>
      </c>
      <c r="G207" s="18">
        <v>55477.350000000006</v>
      </c>
      <c r="H207" s="18">
        <v>119939.66</v>
      </c>
      <c r="I207" s="18">
        <v>108314.15</v>
      </c>
      <c r="J207" s="18">
        <v>11996.6</v>
      </c>
      <c r="K207" s="18">
        <v>0</v>
      </c>
      <c r="L207" s="19">
        <f t="shared" si="0"/>
        <v>446327.03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0</v>
      </c>
      <c r="G208" s="18">
        <v>0</v>
      </c>
      <c r="H208" s="18">
        <v>598405.23</v>
      </c>
      <c r="I208" s="18">
        <v>0</v>
      </c>
      <c r="J208" s="18">
        <v>0</v>
      </c>
      <c r="K208" s="18">
        <v>0</v>
      </c>
      <c r="L208" s="19">
        <f t="shared" si="0"/>
        <v>598405.23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3583934.6900000004</v>
      </c>
      <c r="G211" s="41">
        <f t="shared" si="1"/>
        <v>1653864.8700000003</v>
      </c>
      <c r="H211" s="41">
        <f t="shared" si="1"/>
        <v>1392100.06</v>
      </c>
      <c r="I211" s="41">
        <f t="shared" si="1"/>
        <v>215336.68</v>
      </c>
      <c r="J211" s="41">
        <f t="shared" si="1"/>
        <v>100559.69</v>
      </c>
      <c r="K211" s="41">
        <f t="shared" si="1"/>
        <v>5702.55</v>
      </c>
      <c r="L211" s="41">
        <f t="shared" si="1"/>
        <v>6951498.540000001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0</v>
      </c>
      <c r="G215" s="18">
        <v>0</v>
      </c>
      <c r="H215" s="18">
        <v>2152253.15</v>
      </c>
      <c r="I215" s="18">
        <v>0</v>
      </c>
      <c r="J215" s="18">
        <v>0</v>
      </c>
      <c r="K215" s="18">
        <v>0</v>
      </c>
      <c r="L215" s="19">
        <f>SUM(F215:K215)</f>
        <v>2152253.15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0</v>
      </c>
      <c r="G216" s="18">
        <v>0</v>
      </c>
      <c r="H216" s="18">
        <v>106188.48000000001</v>
      </c>
      <c r="I216" s="18">
        <v>0</v>
      </c>
      <c r="J216" s="18">
        <v>0</v>
      </c>
      <c r="K216" s="18">
        <v>0</v>
      </c>
      <c r="L216" s="19">
        <f>SUM(F216:K216)</f>
        <v>106188.48000000001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0</v>
      </c>
      <c r="G226" s="18">
        <v>0</v>
      </c>
      <c r="H226" s="18">
        <v>46657.8</v>
      </c>
      <c r="I226" s="18">
        <v>0</v>
      </c>
      <c r="J226" s="18">
        <v>0</v>
      </c>
      <c r="K226" s="18">
        <v>0</v>
      </c>
      <c r="L226" s="19">
        <f t="shared" si="2"/>
        <v>46657.8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2305099.4299999997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2305099.4299999997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0</v>
      </c>
      <c r="G233" s="18">
        <v>0</v>
      </c>
      <c r="H233" s="18">
        <v>4927963.28</v>
      </c>
      <c r="I233" s="18">
        <v>0</v>
      </c>
      <c r="J233" s="18">
        <v>0</v>
      </c>
      <c r="K233" s="18">
        <v>0</v>
      </c>
      <c r="L233" s="19">
        <f>SUM(F233:K233)</f>
        <v>4927963.28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0</v>
      </c>
      <c r="G234" s="18">
        <v>0</v>
      </c>
      <c r="H234" s="18">
        <v>324585.55</v>
      </c>
      <c r="I234" s="18">
        <v>0</v>
      </c>
      <c r="J234" s="18">
        <v>0</v>
      </c>
      <c r="K234" s="18">
        <v>0</v>
      </c>
      <c r="L234" s="19">
        <f>SUM(F234:K234)</f>
        <v>324585.55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0</v>
      </c>
      <c r="G244" s="18">
        <v>0</v>
      </c>
      <c r="H244" s="18">
        <v>112187.04</v>
      </c>
      <c r="I244" s="18">
        <v>0</v>
      </c>
      <c r="J244" s="18">
        <v>0</v>
      </c>
      <c r="K244" s="18">
        <v>0</v>
      </c>
      <c r="L244" s="19">
        <f t="shared" si="4"/>
        <v>112187.04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5364735.87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5364735.87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3583934.6900000004</v>
      </c>
      <c r="G257" s="41">
        <f t="shared" si="8"/>
        <v>1653864.8700000003</v>
      </c>
      <c r="H257" s="41">
        <f t="shared" si="8"/>
        <v>9061935.3599999994</v>
      </c>
      <c r="I257" s="41">
        <f t="shared" si="8"/>
        <v>215336.68</v>
      </c>
      <c r="J257" s="41">
        <f t="shared" si="8"/>
        <v>100559.69</v>
      </c>
      <c r="K257" s="41">
        <f t="shared" si="8"/>
        <v>5702.55</v>
      </c>
      <c r="L257" s="41">
        <f t="shared" si="8"/>
        <v>14621333.84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456.35</v>
      </c>
      <c r="L263" s="19">
        <f>SUM(F263:K263)</f>
        <v>456.35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>
        <v>36800</v>
      </c>
      <c r="L265" s="19">
        <f t="shared" si="9"/>
        <v>36800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100000</v>
      </c>
      <c r="L266" s="19">
        <f t="shared" si="9"/>
        <v>100000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137256.35</v>
      </c>
      <c r="L270" s="41">
        <f t="shared" si="9"/>
        <v>137256.35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3583934.6900000004</v>
      </c>
      <c r="G271" s="42">
        <f t="shared" si="11"/>
        <v>1653864.8700000003</v>
      </c>
      <c r="H271" s="42">
        <f t="shared" si="11"/>
        <v>9061935.3599999994</v>
      </c>
      <c r="I271" s="42">
        <f t="shared" si="11"/>
        <v>215336.68</v>
      </c>
      <c r="J271" s="42">
        <f t="shared" si="11"/>
        <v>100559.69</v>
      </c>
      <c r="K271" s="42">
        <f t="shared" si="11"/>
        <v>142958.9</v>
      </c>
      <c r="L271" s="42">
        <f t="shared" si="11"/>
        <v>14758590.189999999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5704.82</v>
      </c>
      <c r="G276" s="18">
        <v>1426.77</v>
      </c>
      <c r="H276" s="18">
        <v>0</v>
      </c>
      <c r="I276" s="18">
        <v>24031.62</v>
      </c>
      <c r="J276" s="18">
        <v>0</v>
      </c>
      <c r="K276" s="18">
        <v>0</v>
      </c>
      <c r="L276" s="19">
        <f>SUM(F276:K276)</f>
        <v>31163.21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26709.53</v>
      </c>
      <c r="G277" s="18">
        <v>7052.55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33762.080000000002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0</v>
      </c>
      <c r="G281" s="18">
        <v>0</v>
      </c>
      <c r="H281" s="18">
        <v>2333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2333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456.86</v>
      </c>
      <c r="G282" s="18">
        <v>86.95</v>
      </c>
      <c r="H282" s="18">
        <v>0</v>
      </c>
      <c r="I282" s="18">
        <v>0</v>
      </c>
      <c r="J282" s="18">
        <v>0</v>
      </c>
      <c r="K282" s="18">
        <v>0</v>
      </c>
      <c r="L282" s="19">
        <f t="shared" si="12"/>
        <v>543.81000000000006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13016.88</v>
      </c>
      <c r="K284" s="18">
        <v>0</v>
      </c>
      <c r="L284" s="19">
        <f t="shared" si="12"/>
        <v>13016.88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1924.36</v>
      </c>
      <c r="K286" s="18">
        <v>0</v>
      </c>
      <c r="L286" s="19">
        <f t="shared" si="12"/>
        <v>1924.36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32871.21</v>
      </c>
      <c r="G290" s="42">
        <f t="shared" si="13"/>
        <v>8566.27</v>
      </c>
      <c r="H290" s="42">
        <f t="shared" si="13"/>
        <v>2333</v>
      </c>
      <c r="I290" s="42">
        <f t="shared" si="13"/>
        <v>24031.62</v>
      </c>
      <c r="J290" s="42">
        <f t="shared" si="13"/>
        <v>14941.24</v>
      </c>
      <c r="K290" s="42">
        <f t="shared" si="13"/>
        <v>0</v>
      </c>
      <c r="L290" s="41">
        <f t="shared" si="13"/>
        <v>82743.340000000011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32871.21</v>
      </c>
      <c r="G338" s="41">
        <f t="shared" si="20"/>
        <v>8566.27</v>
      </c>
      <c r="H338" s="41">
        <f t="shared" si="20"/>
        <v>2333</v>
      </c>
      <c r="I338" s="41">
        <f t="shared" si="20"/>
        <v>24031.62</v>
      </c>
      <c r="J338" s="41">
        <f t="shared" si="20"/>
        <v>14941.24</v>
      </c>
      <c r="K338" s="41">
        <f t="shared" si="20"/>
        <v>0</v>
      </c>
      <c r="L338" s="41">
        <f t="shared" si="20"/>
        <v>82743.340000000011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>
        <v>0</v>
      </c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>
        <v>0</v>
      </c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>
        <v>0</v>
      </c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>
        <v>0</v>
      </c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>
        <v>0</v>
      </c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32871.21</v>
      </c>
      <c r="G352" s="41">
        <f>G338</f>
        <v>8566.27</v>
      </c>
      <c r="H352" s="41">
        <f>H338</f>
        <v>2333</v>
      </c>
      <c r="I352" s="41">
        <f>I338</f>
        <v>24031.62</v>
      </c>
      <c r="J352" s="41">
        <f>J338</f>
        <v>14941.24</v>
      </c>
      <c r="K352" s="47">
        <f>K338+K351</f>
        <v>0</v>
      </c>
      <c r="L352" s="41">
        <f>L338+L351</f>
        <v>82743.340000000011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39910.009999999995</v>
      </c>
      <c r="G358" s="18">
        <v>19173.86</v>
      </c>
      <c r="H358" s="18">
        <v>5705.57</v>
      </c>
      <c r="I358" s="18">
        <v>61260.329999999994</v>
      </c>
      <c r="J358" s="18">
        <v>467.95</v>
      </c>
      <c r="K358" s="18">
        <v>12479.96</v>
      </c>
      <c r="L358" s="13">
        <f>SUM(F358:K358)</f>
        <v>138997.68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0</v>
      </c>
      <c r="G360" s="18">
        <v>0</v>
      </c>
      <c r="H360" s="18">
        <v>0</v>
      </c>
      <c r="I360" s="18">
        <v>0</v>
      </c>
      <c r="J360" s="18">
        <v>0</v>
      </c>
      <c r="K360" s="18">
        <v>0</v>
      </c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39910.009999999995</v>
      </c>
      <c r="G362" s="47">
        <f t="shared" si="22"/>
        <v>19173.86</v>
      </c>
      <c r="H362" s="47">
        <f t="shared" si="22"/>
        <v>5705.57</v>
      </c>
      <c r="I362" s="47">
        <f t="shared" si="22"/>
        <v>61260.329999999994</v>
      </c>
      <c r="J362" s="47">
        <f t="shared" si="22"/>
        <v>467.95</v>
      </c>
      <c r="K362" s="47">
        <f t="shared" si="22"/>
        <v>12479.96</v>
      </c>
      <c r="L362" s="47">
        <f t="shared" si="22"/>
        <v>138997.68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61260.33</v>
      </c>
      <c r="G367" s="18"/>
      <c r="H367" s="18"/>
      <c r="I367" s="56">
        <f>SUM(F367:H367)</f>
        <v>61260.33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61260.33</v>
      </c>
      <c r="G369" s="47">
        <f>SUM(G367:G368)</f>
        <v>0</v>
      </c>
      <c r="H369" s="47">
        <f>SUM(H367:H368)</f>
        <v>0</v>
      </c>
      <c r="I369" s="47">
        <f>SUM(I367:I368)</f>
        <v>61260.33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>
        <v>0</v>
      </c>
      <c r="H379" s="18">
        <v>141125</v>
      </c>
      <c r="I379" s="18">
        <v>0</v>
      </c>
      <c r="J379" s="18">
        <v>0</v>
      </c>
      <c r="K379" s="18">
        <v>0</v>
      </c>
      <c r="L379" s="13">
        <f t="shared" si="23"/>
        <v>141125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>
        <v>0</v>
      </c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141125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141125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>
        <v>0</v>
      </c>
      <c r="H387" s="18">
        <v>0</v>
      </c>
      <c r="I387" s="18">
        <v>0</v>
      </c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>
        <v>0</v>
      </c>
      <c r="H388" s="18">
        <v>0</v>
      </c>
      <c r="I388" s="18">
        <v>0</v>
      </c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>
        <v>0</v>
      </c>
      <c r="H389" s="18">
        <v>0</v>
      </c>
      <c r="I389" s="18">
        <v>0</v>
      </c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>
        <v>0</v>
      </c>
      <c r="H390" s="18">
        <v>0</v>
      </c>
      <c r="I390" s="18">
        <v>0</v>
      </c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>
        <v>0</v>
      </c>
      <c r="H391" s="18">
        <v>0</v>
      </c>
      <c r="I391" s="18">
        <v>0</v>
      </c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>
        <v>100000</v>
      </c>
      <c r="H392" s="18">
        <v>228.49</v>
      </c>
      <c r="I392" s="18">
        <v>0</v>
      </c>
      <c r="J392" s="24" t="s">
        <v>286</v>
      </c>
      <c r="K392" s="24" t="s">
        <v>286</v>
      </c>
      <c r="L392" s="56">
        <f t="shared" si="25"/>
        <v>100228.49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100000</v>
      </c>
      <c r="H393" s="139">
        <f>SUM(H387:H392)</f>
        <v>228.49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100228.49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>
        <v>0</v>
      </c>
      <c r="H395" s="18">
        <v>0</v>
      </c>
      <c r="I395" s="18">
        <v>0</v>
      </c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0</v>
      </c>
      <c r="H396" s="18">
        <v>0</v>
      </c>
      <c r="I396" s="18">
        <v>0</v>
      </c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0</v>
      </c>
      <c r="H397" s="18">
        <v>0</v>
      </c>
      <c r="I397" s="18">
        <v>0</v>
      </c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>
        <v>0</v>
      </c>
      <c r="H398" s="18">
        <v>0</v>
      </c>
      <c r="I398" s="18">
        <v>0</v>
      </c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>
        <v>0</v>
      </c>
      <c r="H399" s="18">
        <v>0</v>
      </c>
      <c r="I399" s="18">
        <v>0</v>
      </c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>
        <v>0</v>
      </c>
      <c r="H400" s="18">
        <v>0</v>
      </c>
      <c r="I400" s="18">
        <v>0</v>
      </c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0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>
        <v>0</v>
      </c>
      <c r="H403" s="18">
        <v>0</v>
      </c>
      <c r="I403" s="18">
        <v>0</v>
      </c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>
        <v>0</v>
      </c>
      <c r="H404" s="18">
        <v>0</v>
      </c>
      <c r="I404" s="18">
        <v>0</v>
      </c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>
        <v>0</v>
      </c>
      <c r="H405" s="18">
        <v>0</v>
      </c>
      <c r="I405" s="18">
        <v>0</v>
      </c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>
        <v>0</v>
      </c>
      <c r="H406" s="18">
        <v>0</v>
      </c>
      <c r="I406" s="18">
        <v>0</v>
      </c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100000</v>
      </c>
      <c r="H408" s="47">
        <f>H393+H401+H407</f>
        <v>228.49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100228.49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>
        <v>0</v>
      </c>
      <c r="H418" s="18">
        <v>0</v>
      </c>
      <c r="I418" s="18">
        <v>0</v>
      </c>
      <c r="J418" s="18">
        <v>0</v>
      </c>
      <c r="K418" s="18">
        <v>2611.2800000000002</v>
      </c>
      <c r="L418" s="56">
        <f t="shared" si="27"/>
        <v>2611.2800000000002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2611.2800000000002</v>
      </c>
      <c r="L419" s="47">
        <f t="shared" si="28"/>
        <v>2611.2800000000002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>
        <v>0</v>
      </c>
      <c r="H426" s="18">
        <v>0</v>
      </c>
      <c r="I426" s="18">
        <v>0</v>
      </c>
      <c r="J426" s="18">
        <v>0</v>
      </c>
      <c r="K426" s="18">
        <v>0</v>
      </c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2611.2800000000002</v>
      </c>
      <c r="L434" s="47">
        <f t="shared" si="32"/>
        <v>2611.2800000000002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>
        <v>0</v>
      </c>
      <c r="H439" s="18">
        <v>0</v>
      </c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>
        <v>0</v>
      </c>
      <c r="H440" s="18">
        <v>0</v>
      </c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>
        <v>254836.75</v>
      </c>
      <c r="G442" s="18">
        <v>0</v>
      </c>
      <c r="H442" s="18">
        <v>0</v>
      </c>
      <c r="I442" s="56">
        <f t="shared" si="33"/>
        <v>254836.75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>
        <v>0</v>
      </c>
      <c r="H443" s="18">
        <v>0</v>
      </c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>
        <v>0</v>
      </c>
      <c r="H444" s="18">
        <v>0</v>
      </c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>
        <v>0</v>
      </c>
      <c r="H445" s="18">
        <v>0</v>
      </c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254836.75</v>
      </c>
      <c r="G446" s="13">
        <f>SUM(G439:G445)</f>
        <v>0</v>
      </c>
      <c r="H446" s="13">
        <f>SUM(H439:H445)</f>
        <v>0</v>
      </c>
      <c r="I446" s="13">
        <f>SUM(I439:I445)</f>
        <v>254836.75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>
        <v>25046.28</v>
      </c>
      <c r="G448" s="18">
        <v>0</v>
      </c>
      <c r="H448" s="18">
        <v>0</v>
      </c>
      <c r="I448" s="56">
        <f>SUM(F448:H448)</f>
        <v>25046.28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>
        <v>0</v>
      </c>
      <c r="H449" s="18">
        <v>0</v>
      </c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>
        <v>0</v>
      </c>
      <c r="H450" s="18">
        <v>0</v>
      </c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>
        <v>0</v>
      </c>
      <c r="H451" s="18">
        <v>0</v>
      </c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25046.28</v>
      </c>
      <c r="G452" s="72">
        <f>SUM(G448:G451)</f>
        <v>0</v>
      </c>
      <c r="H452" s="72">
        <f>SUM(H448:H451)</f>
        <v>0</v>
      </c>
      <c r="I452" s="72">
        <f>SUM(I448:I451)</f>
        <v>25046.28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>
        <v>0</v>
      </c>
      <c r="H454" s="18">
        <v>0</v>
      </c>
      <c r="I454" s="56">
        <f t="shared" ref="I454:I458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>
        <v>0</v>
      </c>
      <c r="H456" s="18">
        <v>0</v>
      </c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>
        <v>0</v>
      </c>
      <c r="H457" s="18">
        <v>0</v>
      </c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229790.47</v>
      </c>
      <c r="G459" s="18">
        <v>0</v>
      </c>
      <c r="H459" s="275"/>
      <c r="I459" s="56">
        <f>SUM(F459:G459)</f>
        <v>229790.47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229790.47</v>
      </c>
      <c r="G460" s="83">
        <f>SUM(G454:G459)</f>
        <v>0</v>
      </c>
      <c r="H460" s="83">
        <f>SUM(H454:H459)</f>
        <v>0</v>
      </c>
      <c r="I460" s="83">
        <f>SUM(I454:I459)</f>
        <v>229790.47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254836.75</v>
      </c>
      <c r="G461" s="42">
        <f>G452+G460</f>
        <v>0</v>
      </c>
      <c r="H461" s="42">
        <f>H452+H460</f>
        <v>0</v>
      </c>
      <c r="I461" s="42">
        <f>I452+I460</f>
        <v>254836.75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1108565.0299999975</v>
      </c>
      <c r="G465" s="18">
        <v>0</v>
      </c>
      <c r="H465" s="18">
        <v>0</v>
      </c>
      <c r="I465" s="18">
        <v>124098.71999999997</v>
      </c>
      <c r="J465" s="18">
        <v>132173.26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14975757.299999999</v>
      </c>
      <c r="G468" s="18">
        <v>139482.99000000002</v>
      </c>
      <c r="H468" s="18">
        <v>82743.34</v>
      </c>
      <c r="I468" s="18">
        <v>39411.279999999999</v>
      </c>
      <c r="J468" s="18">
        <v>100228.49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>
        <v>354941</v>
      </c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15330698.299999999</v>
      </c>
      <c r="G470" s="53">
        <f>SUM(G468:G469)</f>
        <v>139482.99000000002</v>
      </c>
      <c r="H470" s="53">
        <f>SUM(H468:H469)</f>
        <v>82743.34</v>
      </c>
      <c r="I470" s="53">
        <f>SUM(I468:I469)</f>
        <v>39411.279999999999</v>
      </c>
      <c r="J470" s="53">
        <f>SUM(J468:J469)</f>
        <v>100228.49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14758590.189999998</v>
      </c>
      <c r="G472" s="18">
        <v>138997.68</v>
      </c>
      <c r="H472" s="18">
        <v>82743.340000000011</v>
      </c>
      <c r="I472" s="18">
        <v>141125</v>
      </c>
      <c r="J472" s="18">
        <v>2611.2800000000002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14758590.189999998</v>
      </c>
      <c r="G474" s="53">
        <f>SUM(G472:G473)</f>
        <v>138997.68</v>
      </c>
      <c r="H474" s="53">
        <f>SUM(H472:H473)</f>
        <v>82743.340000000011</v>
      </c>
      <c r="I474" s="53">
        <f>SUM(I472:I473)</f>
        <v>141125</v>
      </c>
      <c r="J474" s="53">
        <f>SUM(J472:J473)</f>
        <v>2611.2800000000002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1680673.1399999987</v>
      </c>
      <c r="G476" s="53">
        <f>(G465+G470)- G474</f>
        <v>485.31000000002678</v>
      </c>
      <c r="H476" s="53">
        <f>(H465+H470)- H474</f>
        <v>0</v>
      </c>
      <c r="I476" s="53">
        <f>(I465+I470)- I474</f>
        <v>22384.999999999971</v>
      </c>
      <c r="J476" s="53">
        <f>(J465+J470)- J474</f>
        <v>229790.47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 t="s">
        <v>913</v>
      </c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 t="s">
        <v>914</v>
      </c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404467.64</v>
      </c>
      <c r="G521" s="18">
        <v>260956</v>
      </c>
      <c r="H521" s="18">
        <v>116081.48000000001</v>
      </c>
      <c r="I521" s="18">
        <v>10234.32</v>
      </c>
      <c r="J521" s="18">
        <v>3157.88</v>
      </c>
      <c r="K521" s="18"/>
      <c r="L521" s="88">
        <f>SUM(F521:K521)</f>
        <v>794897.32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>
        <v>106188.48000000001</v>
      </c>
      <c r="I522" s="18"/>
      <c r="J522" s="18"/>
      <c r="K522" s="18"/>
      <c r="L522" s="88">
        <f>SUM(F522:K522)</f>
        <v>106188.48000000001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v>324027.8</v>
      </c>
      <c r="I523" s="18"/>
      <c r="J523" s="18"/>
      <c r="K523" s="18"/>
      <c r="L523" s="88">
        <f>SUM(F523:K523)</f>
        <v>324027.8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404467.64</v>
      </c>
      <c r="G524" s="108">
        <f t="shared" ref="G524:L524" si="36">SUM(G521:G523)</f>
        <v>260956</v>
      </c>
      <c r="H524" s="108">
        <f t="shared" si="36"/>
        <v>546297.76</v>
      </c>
      <c r="I524" s="108">
        <f t="shared" si="36"/>
        <v>10234.32</v>
      </c>
      <c r="J524" s="108">
        <f t="shared" si="36"/>
        <v>3157.88</v>
      </c>
      <c r="K524" s="108">
        <f t="shared" si="36"/>
        <v>0</v>
      </c>
      <c r="L524" s="89">
        <f t="shared" si="36"/>
        <v>1225113.5999999999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412770.17</v>
      </c>
      <c r="G526" s="18">
        <v>173970.5</v>
      </c>
      <c r="H526" s="18"/>
      <c r="I526" s="18" t="s">
        <v>284</v>
      </c>
      <c r="J526" s="18"/>
      <c r="K526" s="18"/>
      <c r="L526" s="88">
        <f>SUM(F526:K526)</f>
        <v>586740.66999999993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412770.17</v>
      </c>
      <c r="G529" s="89">
        <f t="shared" ref="G529:L529" si="37">SUM(G526:G528)</f>
        <v>173970.5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586740.66999999993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75203</v>
      </c>
      <c r="G531" s="18">
        <v>18419</v>
      </c>
      <c r="H531" s="18"/>
      <c r="I531" s="18"/>
      <c r="J531" s="18"/>
      <c r="K531" s="18"/>
      <c r="L531" s="88">
        <f>SUM(F531:K531)</f>
        <v>93622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75203</v>
      </c>
      <c r="G534" s="89">
        <f t="shared" ref="G534:L534" si="38">SUM(G531:G533)</f>
        <v>18419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93622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3473</v>
      </c>
      <c r="I536" s="18"/>
      <c r="J536" s="18"/>
      <c r="K536" s="18"/>
      <c r="L536" s="88">
        <f>SUM(F536:K536)</f>
        <v>3473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3473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3473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79394.850000000006</v>
      </c>
      <c r="I541" s="18"/>
      <c r="J541" s="18"/>
      <c r="K541" s="18"/>
      <c r="L541" s="88">
        <f>SUM(F541:K541)</f>
        <v>79394.850000000006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46657.8</v>
      </c>
      <c r="I542" s="18"/>
      <c r="J542" s="18"/>
      <c r="K542" s="18"/>
      <c r="L542" s="88">
        <f>SUM(F542:K542)</f>
        <v>46657.8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112187.04</v>
      </c>
      <c r="I543" s="18"/>
      <c r="J543" s="18"/>
      <c r="K543" s="18"/>
      <c r="L543" s="88">
        <f>SUM(F543:K543)</f>
        <v>112187.04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238239.69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238239.69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892440.81</v>
      </c>
      <c r="G545" s="89">
        <f t="shared" ref="G545:L545" si="41">G524+G529+G534+G539+G544</f>
        <v>453345.5</v>
      </c>
      <c r="H545" s="89">
        <f t="shared" si="41"/>
        <v>788010.45</v>
      </c>
      <c r="I545" s="89">
        <f t="shared" si="41"/>
        <v>10234.32</v>
      </c>
      <c r="J545" s="89">
        <f t="shared" si="41"/>
        <v>3157.88</v>
      </c>
      <c r="K545" s="89">
        <f t="shared" si="41"/>
        <v>0</v>
      </c>
      <c r="L545" s="89">
        <f t="shared" si="41"/>
        <v>2147188.96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794897.32</v>
      </c>
      <c r="G549" s="87">
        <f>L526</f>
        <v>586740.66999999993</v>
      </c>
      <c r="H549" s="87">
        <f>L531</f>
        <v>93622</v>
      </c>
      <c r="I549" s="87">
        <f>L536</f>
        <v>3473</v>
      </c>
      <c r="J549" s="87">
        <f>L541</f>
        <v>79394.850000000006</v>
      </c>
      <c r="K549" s="87">
        <f>SUM(F549:J549)</f>
        <v>1558127.8399999999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106188.48000000001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46657.8</v>
      </c>
      <c r="K550" s="87">
        <f>SUM(F550:J550)</f>
        <v>152846.28000000003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324027.8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112187.04</v>
      </c>
      <c r="K551" s="87">
        <f>SUM(F551:J551)</f>
        <v>436214.83999999997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1225113.5999999999</v>
      </c>
      <c r="G552" s="89">
        <f t="shared" si="42"/>
        <v>586740.66999999993</v>
      </c>
      <c r="H552" s="89">
        <f t="shared" si="42"/>
        <v>93622</v>
      </c>
      <c r="I552" s="89">
        <f t="shared" si="42"/>
        <v>3473</v>
      </c>
      <c r="J552" s="89">
        <f t="shared" si="42"/>
        <v>238239.69</v>
      </c>
      <c r="K552" s="89">
        <f t="shared" si="42"/>
        <v>2147188.96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33895.78</v>
      </c>
      <c r="G562" s="18">
        <v>8584.83</v>
      </c>
      <c r="H562" s="18"/>
      <c r="I562" s="18"/>
      <c r="J562" s="18"/>
      <c r="K562" s="18"/>
      <c r="L562" s="88">
        <f>SUM(F562:K562)</f>
        <v>42480.61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33895.78</v>
      </c>
      <c r="G565" s="89">
        <f t="shared" si="44"/>
        <v>8584.83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42480.61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33895.78</v>
      </c>
      <c r="G571" s="89">
        <f t="shared" ref="G571:L571" si="46">G560+G565+G570</f>
        <v>8584.83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42480.61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>
        <v>2152253.15</v>
      </c>
      <c r="H575" s="18">
        <v>4927963.28</v>
      </c>
      <c r="I575" s="87">
        <f>SUM(F575:H575)</f>
        <v>7080216.4299999997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 t="s">
        <v>284</v>
      </c>
      <c r="G578" s="18"/>
      <c r="H578" s="18" t="s">
        <v>284</v>
      </c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78091.199999999997</v>
      </c>
      <c r="G582" s="18"/>
      <c r="H582" s="18">
        <v>72009.919999999998</v>
      </c>
      <c r="I582" s="87">
        <f t="shared" si="47"/>
        <v>150101.12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 t="s">
        <v>284</v>
      </c>
      <c r="G583" s="18">
        <v>82560.600000000006</v>
      </c>
      <c r="H583" s="18">
        <v>7873.5</v>
      </c>
      <c r="I583" s="87">
        <f t="shared" si="47"/>
        <v>90434.1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f>518625.86-5603.2</f>
        <v>513022.66</v>
      </c>
      <c r="I591" s="18"/>
      <c r="J591" s="18"/>
      <c r="K591" s="104">
        <f t="shared" ref="K591:K597" si="48">SUM(H591:J591)</f>
        <v>513022.66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79394.850000000006</v>
      </c>
      <c r="I592" s="18">
        <v>46657.8</v>
      </c>
      <c r="J592" s="18">
        <v>112187.04</v>
      </c>
      <c r="K592" s="104">
        <f t="shared" si="48"/>
        <v>238239.69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5737.72</v>
      </c>
      <c r="I595" s="18"/>
      <c r="J595" s="18"/>
      <c r="K595" s="104">
        <f t="shared" si="48"/>
        <v>5737.72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250</v>
      </c>
      <c r="I597" s="18"/>
      <c r="J597" s="18"/>
      <c r="K597" s="104">
        <f t="shared" si="48"/>
        <v>250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598405.23</v>
      </c>
      <c r="I598" s="108">
        <f>SUM(I591:I597)</f>
        <v>46657.8</v>
      </c>
      <c r="J598" s="108">
        <f>SUM(J591:J597)</f>
        <v>112187.04</v>
      </c>
      <c r="K598" s="108">
        <f>SUM(K591:K597)</f>
        <v>757250.07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115500.93</v>
      </c>
      <c r="I604" s="18"/>
      <c r="J604" s="18"/>
      <c r="K604" s="104">
        <f>SUM(H604:J604)</f>
        <v>115500.93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115500.93</v>
      </c>
      <c r="I605" s="108">
        <f>SUM(I602:I604)</f>
        <v>0</v>
      </c>
      <c r="J605" s="108">
        <f>SUM(J602:J604)</f>
        <v>0</v>
      </c>
      <c r="K605" s="108">
        <f>SUM(K602:K604)</f>
        <v>115500.93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1933662.0999999978</v>
      </c>
      <c r="H617" s="109">
        <f>SUM(F52)</f>
        <v>1933662.0999999999</v>
      </c>
      <c r="I617" s="121" t="s">
        <v>885</v>
      </c>
      <c r="J617" s="109">
        <f>G617-H617</f>
        <v>-2.0954757928848267E-9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36462.29</v>
      </c>
      <c r="H618" s="109">
        <f>SUM(G52)</f>
        <v>36462.289999999994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89096.97</v>
      </c>
      <c r="H619" s="109">
        <f>SUM(H52)</f>
        <v>89096.97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161186.71</v>
      </c>
      <c r="H620" s="109">
        <f>SUM(I52)</f>
        <v>161186.71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254836.75</v>
      </c>
      <c r="H621" s="109">
        <f>SUM(J52)</f>
        <v>254836.75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1680673.14</v>
      </c>
      <c r="H622" s="109">
        <f>F476</f>
        <v>1680673.1399999987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485.31</v>
      </c>
      <c r="H623" s="109">
        <f>G476</f>
        <v>485.31000000002678</v>
      </c>
      <c r="I623" s="121" t="s">
        <v>102</v>
      </c>
      <c r="J623" s="109">
        <f t="shared" si="50"/>
        <v>-2.6773250283440575E-11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22385</v>
      </c>
      <c r="H625" s="109">
        <f>I476</f>
        <v>22384.999999999971</v>
      </c>
      <c r="I625" s="121" t="s">
        <v>104</v>
      </c>
      <c r="J625" s="109">
        <f t="shared" si="50"/>
        <v>2.9103830456733704E-11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229790.47</v>
      </c>
      <c r="H626" s="109">
        <f>J476</f>
        <v>229790.47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14975757.300000001</v>
      </c>
      <c r="H627" s="104">
        <f>SUM(F468)</f>
        <v>14975757.299999999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139482.99000000002</v>
      </c>
      <c r="H628" s="104">
        <f>SUM(G468)</f>
        <v>139482.99000000002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82743.34</v>
      </c>
      <c r="H629" s="104">
        <f>SUM(H468)</f>
        <v>82743.34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39411.279999999999</v>
      </c>
      <c r="H630" s="104">
        <f>SUM(I468)</f>
        <v>39411.279999999999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100228.49</v>
      </c>
      <c r="H631" s="104">
        <f>SUM(J468)</f>
        <v>100228.49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14758590.189999999</v>
      </c>
      <c r="H632" s="104">
        <f>SUM(F472)</f>
        <v>14758590.189999998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82743.340000000011</v>
      </c>
      <c r="H633" s="104">
        <f>SUM(H472)</f>
        <v>82743.340000000011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61260.329999999994</v>
      </c>
      <c r="H634" s="104">
        <f>I369</f>
        <v>61260.33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138997.68</v>
      </c>
      <c r="H635" s="104">
        <f>SUM(G472)</f>
        <v>138997.68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141125</v>
      </c>
      <c r="H636" s="104">
        <f>SUM(I472)</f>
        <v>141125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100228.49</v>
      </c>
      <c r="H637" s="164">
        <f>SUM(J468)</f>
        <v>100228.49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2611.2800000000002</v>
      </c>
      <c r="H638" s="164">
        <f>SUM(J472)</f>
        <v>2611.2800000000002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254836.75</v>
      </c>
      <c r="H639" s="104">
        <f>SUM(F461)</f>
        <v>254836.75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254836.75</v>
      </c>
      <c r="H642" s="104">
        <f>SUM(I461)</f>
        <v>254836.75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228.49</v>
      </c>
      <c r="H644" s="104">
        <f>H408</f>
        <v>228.49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100000</v>
      </c>
      <c r="H645" s="104">
        <f>G408</f>
        <v>100000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100228.49</v>
      </c>
      <c r="H646" s="104">
        <f>L408</f>
        <v>100228.49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757250.07</v>
      </c>
      <c r="H647" s="104">
        <f>L208+L226+L244</f>
        <v>757250.07000000007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115500.93</v>
      </c>
      <c r="H648" s="104">
        <f>(J257+J338)-(J255+J336)</f>
        <v>115500.93000000001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598405.23</v>
      </c>
      <c r="H649" s="104">
        <f>H598</f>
        <v>598405.23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46657.8</v>
      </c>
      <c r="H650" s="104">
        <f>I598</f>
        <v>46657.8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112187.04</v>
      </c>
      <c r="H651" s="104">
        <f>J598</f>
        <v>112187.04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456.35</v>
      </c>
      <c r="H652" s="104">
        <f>K263+K345</f>
        <v>456.35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36800</v>
      </c>
      <c r="H654" s="104">
        <f>K265+K346</f>
        <v>36800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100000</v>
      </c>
      <c r="H655" s="104">
        <f>K266+K347</f>
        <v>100000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7173239.5600000005</v>
      </c>
      <c r="G660" s="19">
        <f>(L229+L309+L359)</f>
        <v>2305099.4299999997</v>
      </c>
      <c r="H660" s="19">
        <f>(L247+L328+L360)</f>
        <v>5364735.87</v>
      </c>
      <c r="I660" s="19">
        <f>SUM(F660:H660)</f>
        <v>14843074.859999999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101271.46000000002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101271.46000000002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598405.23</v>
      </c>
      <c r="G662" s="19">
        <f>(L226+L306)-(J226+J306)</f>
        <v>46657.8</v>
      </c>
      <c r="H662" s="19">
        <f>(L244+L325)-(J244+J325)</f>
        <v>112187.04</v>
      </c>
      <c r="I662" s="19">
        <f>SUM(F662:H662)</f>
        <v>757250.07000000007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193592.13</v>
      </c>
      <c r="G663" s="199">
        <f>SUM(G575:G587)+SUM(I602:I604)+L612</f>
        <v>2234813.75</v>
      </c>
      <c r="H663" s="199">
        <f>SUM(H575:H587)+SUM(J602:J604)+L613</f>
        <v>5007846.7</v>
      </c>
      <c r="I663" s="19">
        <f>SUM(F663:H663)</f>
        <v>7436252.5800000001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6279970.7400000002</v>
      </c>
      <c r="G664" s="19">
        <f>G660-SUM(G661:G663)</f>
        <v>23627.879999999888</v>
      </c>
      <c r="H664" s="19">
        <f>H660-SUM(H661:H663)</f>
        <v>244702.12999999989</v>
      </c>
      <c r="I664" s="19">
        <f>I660-SUM(I661:I663)</f>
        <v>6548300.7499999991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519.88</v>
      </c>
      <c r="G665" s="248"/>
      <c r="H665" s="248"/>
      <c r="I665" s="19">
        <f>SUM(F665:H665)</f>
        <v>519.88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12079.65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12595.79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>
        <v>-23627.88</v>
      </c>
      <c r="H669" s="18">
        <v>-244702.13</v>
      </c>
      <c r="I669" s="19">
        <f>SUM(F669:H669)</f>
        <v>-268330.01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12079.65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12079.65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12" sqref="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New Boston</v>
      </c>
      <c r="C1" s="238" t="s">
        <v>833</v>
      </c>
    </row>
    <row r="2" spans="1:3" x14ac:dyDescent="0.2">
      <c r="A2" s="233"/>
      <c r="B2" s="232"/>
    </row>
    <row r="3" spans="1:3" x14ac:dyDescent="0.2">
      <c r="A3" s="280" t="s">
        <v>778</v>
      </c>
      <c r="B3" s="280"/>
      <c r="C3" s="280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9" t="s">
        <v>777</v>
      </c>
      <c r="C6" s="279"/>
    </row>
    <row r="7" spans="1:3" x14ac:dyDescent="0.2">
      <c r="A7" s="239" t="s">
        <v>780</v>
      </c>
      <c r="B7" s="277" t="s">
        <v>776</v>
      </c>
      <c r="C7" s="278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1842604.6600000001</v>
      </c>
      <c r="C9" s="229">
        <f>'DOE25'!G197+'DOE25'!G215+'DOE25'!G233+'DOE25'!G276+'DOE25'!G295+'DOE25'!G314</f>
        <v>856056.00000000023</v>
      </c>
    </row>
    <row r="10" spans="1:3" x14ac:dyDescent="0.2">
      <c r="A10" t="s">
        <v>773</v>
      </c>
      <c r="B10" s="240">
        <v>1706507.8900000001</v>
      </c>
      <c r="C10" s="240">
        <f>C9*0.925</f>
        <v>791851.80000000028</v>
      </c>
    </row>
    <row r="11" spans="1:3" x14ac:dyDescent="0.2">
      <c r="A11" t="s">
        <v>774</v>
      </c>
      <c r="B11" s="240">
        <v>96007.53</v>
      </c>
      <c r="C11" s="240">
        <f>C9*0.05</f>
        <v>42802.800000000017</v>
      </c>
    </row>
    <row r="12" spans="1:3" x14ac:dyDescent="0.2">
      <c r="A12" t="s">
        <v>775</v>
      </c>
      <c r="B12" s="240">
        <v>40089.24</v>
      </c>
      <c r="C12" s="276">
        <v>21401.4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1842604.6600000001</v>
      </c>
      <c r="C13" s="231">
        <f>SUM(C10:C12)</f>
        <v>856056.00000000035</v>
      </c>
    </row>
    <row r="14" spans="1:3" x14ac:dyDescent="0.2">
      <c r="B14" s="230"/>
      <c r="C14" s="230"/>
    </row>
    <row r="15" spans="1:3" x14ac:dyDescent="0.2">
      <c r="B15" s="279" t="s">
        <v>777</v>
      </c>
      <c r="C15" s="279"/>
    </row>
    <row r="16" spans="1:3" x14ac:dyDescent="0.2">
      <c r="A16" s="239" t="s">
        <v>781</v>
      </c>
      <c r="B16" s="277" t="s">
        <v>701</v>
      </c>
      <c r="C16" s="278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851133.59000000008</v>
      </c>
      <c r="C18" s="229">
        <f>'DOE25'!G198+'DOE25'!G216+'DOE25'!G234+'DOE25'!G277+'DOE25'!G296+'DOE25'!G315</f>
        <v>443556.33</v>
      </c>
    </row>
    <row r="19" spans="1:3" x14ac:dyDescent="0.2">
      <c r="A19" t="s">
        <v>773</v>
      </c>
      <c r="B19" s="240">
        <v>404467.64</v>
      </c>
      <c r="C19" s="240">
        <f>C18*0.47</f>
        <v>208471.47509999998</v>
      </c>
    </row>
    <row r="20" spans="1:3" x14ac:dyDescent="0.2">
      <c r="A20" t="s">
        <v>774</v>
      </c>
      <c r="B20" s="240">
        <v>412770.17</v>
      </c>
      <c r="C20" s="240">
        <f>C18*0.48</f>
        <v>212907.03839999999</v>
      </c>
    </row>
    <row r="21" spans="1:3" x14ac:dyDescent="0.2">
      <c r="A21" t="s">
        <v>775</v>
      </c>
      <c r="B21" s="240">
        <f>B18-B19-B20</f>
        <v>33895.780000000086</v>
      </c>
      <c r="C21" s="240">
        <f>C18-C19-C20</f>
        <v>22177.816500000044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851133.59000000008</v>
      </c>
      <c r="C22" s="231">
        <f>SUM(C19:C21)</f>
        <v>443556.33000000007</v>
      </c>
    </row>
    <row r="23" spans="1:3" x14ac:dyDescent="0.2">
      <c r="B23" s="230"/>
      <c r="C23" s="230"/>
    </row>
    <row r="24" spans="1:3" x14ac:dyDescent="0.2">
      <c r="B24" s="279" t="s">
        <v>777</v>
      </c>
      <c r="C24" s="279"/>
    </row>
    <row r="25" spans="1:3" x14ac:dyDescent="0.2">
      <c r="A25" s="239" t="s">
        <v>782</v>
      </c>
      <c r="B25" s="277" t="s">
        <v>702</v>
      </c>
      <c r="C25" s="278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'DOE25'!G200+'DOE25'!G217+'DOE25'!G235+'DOE25'!G278+'DOE25'!G297+'DOE25'!G316</f>
        <v>13021.98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Error</v>
      </c>
      <c r="B31" s="231">
        <f>SUM(B28:B30)</f>
        <v>0</v>
      </c>
      <c r="C31" s="231">
        <f>SUM(C28:C30)</f>
        <v>0</v>
      </c>
    </row>
    <row r="33" spans="1:3" x14ac:dyDescent="0.2">
      <c r="B33" s="279" t="s">
        <v>777</v>
      </c>
      <c r="C33" s="279"/>
    </row>
    <row r="34" spans="1:3" x14ac:dyDescent="0.2">
      <c r="A34" s="239" t="s">
        <v>783</v>
      </c>
      <c r="B34" s="277" t="s">
        <v>703</v>
      </c>
      <c r="C34" s="278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53958.75</v>
      </c>
      <c r="C36" s="235" t="e">
        <f>'DOE25'!#REF!+'DOE25'!G218+'DOE25'!G236+'DOE25'!G279+'DOE25'!G298+'DOE25'!G317</f>
        <v>#REF!</v>
      </c>
    </row>
    <row r="37" spans="1:3" x14ac:dyDescent="0.2">
      <c r="A37" t="s">
        <v>773</v>
      </c>
      <c r="B37" s="240">
        <v>53958.75</v>
      </c>
      <c r="C37" s="240">
        <v>13021.98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e">
        <f>IF(B36=B40,IF(C36=C40,"Check Total OK","Check Total Error"),"Check Total Error")</f>
        <v>#REF!</v>
      </c>
      <c r="B40" s="231">
        <f>SUM(B37:B39)</f>
        <v>53958.75</v>
      </c>
      <c r="C40" s="231">
        <f>SUM(C37:C39)</f>
        <v>13021.98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8" sqref="D1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9" t="s">
        <v>784</v>
      </c>
      <c r="B1" s="284"/>
      <c r="C1" s="284"/>
      <c r="D1" s="284"/>
      <c r="E1" s="284"/>
      <c r="F1" s="284"/>
      <c r="G1" s="284"/>
      <c r="H1" s="284"/>
      <c r="I1" s="181"/>
    </row>
    <row r="2" spans="1:9" x14ac:dyDescent="0.2">
      <c r="A2" s="33" t="s">
        <v>711</v>
      </c>
      <c r="B2" s="265" t="str">
        <f>'DOE25'!A2</f>
        <v>New Boston</v>
      </c>
      <c r="C2" s="181"/>
      <c r="D2" s="181" t="s">
        <v>786</v>
      </c>
      <c r="E2" s="181" t="s">
        <v>788</v>
      </c>
      <c r="F2" s="281" t="s">
        <v>815</v>
      </c>
      <c r="G2" s="282"/>
      <c r="H2" s="283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11840383.289999999</v>
      </c>
      <c r="D5" s="20">
        <f>SUM('DOE25'!L197:L200)+SUM('DOE25'!L215:L218)+SUM('DOE25'!L233:L236)-F5-G5</f>
        <v>11752842.369999999</v>
      </c>
      <c r="E5" s="243"/>
      <c r="F5" s="255">
        <f>SUM('DOE25'!J197:J200)+SUM('DOE25'!J215:J218)+SUM('DOE25'!J233:J236)</f>
        <v>87405.92</v>
      </c>
      <c r="G5" s="53">
        <f>SUM('DOE25'!K197:K200)+SUM('DOE25'!K215:K218)+SUM('DOE25'!K233:K236)</f>
        <v>135</v>
      </c>
      <c r="H5" s="259"/>
    </row>
    <row r="6" spans="1:9" x14ac:dyDescent="0.2">
      <c r="A6" s="32">
        <v>2100</v>
      </c>
      <c r="B6" t="s">
        <v>795</v>
      </c>
      <c r="C6" s="245">
        <f t="shared" si="0"/>
        <v>510663.98999999993</v>
      </c>
      <c r="D6" s="20">
        <f>'DOE25'!L202+'DOE25'!L220+'DOE25'!L238-F6-G6</f>
        <v>510663.98999999993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111694.39999999999</v>
      </c>
      <c r="D7" s="20">
        <f>'DOE25'!L203+'DOE25'!L221+'DOE25'!L239-F7-G7</f>
        <v>111538.4</v>
      </c>
      <c r="E7" s="243"/>
      <c r="F7" s="255">
        <f>'DOE25'!J203+'DOE25'!J221+'DOE25'!J239</f>
        <v>0</v>
      </c>
      <c r="G7" s="53">
        <f>'DOE25'!K203+'DOE25'!K221+'DOE25'!K239</f>
        <v>156</v>
      </c>
      <c r="H7" s="259"/>
    </row>
    <row r="8" spans="1:9" x14ac:dyDescent="0.2">
      <c r="A8" s="32">
        <v>2300</v>
      </c>
      <c r="B8" t="s">
        <v>796</v>
      </c>
      <c r="C8" s="245">
        <f t="shared" si="0"/>
        <v>378107.01999999996</v>
      </c>
      <c r="D8" s="243"/>
      <c r="E8" s="20">
        <f>'DOE25'!L204+'DOE25'!L222+'DOE25'!L240-F8-G8-D9-D11</f>
        <v>372970.47</v>
      </c>
      <c r="F8" s="255">
        <f>'DOE25'!J204+'DOE25'!J222+'DOE25'!J240</f>
        <v>0</v>
      </c>
      <c r="G8" s="53">
        <f>'DOE25'!K204+'DOE25'!K222+'DOE25'!K240</f>
        <v>5136.55</v>
      </c>
      <c r="H8" s="259"/>
    </row>
    <row r="9" spans="1:9" x14ac:dyDescent="0.2">
      <c r="A9" s="32">
        <v>2310</v>
      </c>
      <c r="B9" t="s">
        <v>812</v>
      </c>
      <c r="C9" s="245">
        <f t="shared" si="0"/>
        <v>11774.529999999999</v>
      </c>
      <c r="D9" s="244">
        <v>11774.529999999999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11340</v>
      </c>
      <c r="D10" s="243"/>
      <c r="E10" s="244">
        <v>11340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84500</v>
      </c>
      <c r="D11" s="244">
        <v>84500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480633.50999999995</v>
      </c>
      <c r="D12" s="20">
        <f>'DOE25'!L205+'DOE25'!L223+'DOE25'!L241-F12-G12</f>
        <v>479201.33999999997</v>
      </c>
      <c r="E12" s="243"/>
      <c r="F12" s="255">
        <f>'DOE25'!J205+'DOE25'!J223+'DOE25'!J241</f>
        <v>1157.17</v>
      </c>
      <c r="G12" s="53">
        <f>'DOE25'!K205+'DOE25'!K223+'DOE25'!K241</f>
        <v>275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446327.03</v>
      </c>
      <c r="D14" s="20">
        <f>'DOE25'!L207+'DOE25'!L225+'DOE25'!L243-F14-G14</f>
        <v>434330.43000000005</v>
      </c>
      <c r="E14" s="243"/>
      <c r="F14" s="255">
        <f>'DOE25'!J207+'DOE25'!J225+'DOE25'!J243</f>
        <v>11996.6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757250.07000000007</v>
      </c>
      <c r="D15" s="20">
        <f>'DOE25'!L208+'DOE25'!L226+'DOE25'!L244-F15-G15</f>
        <v>757250.07000000007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77737.349999999991</v>
      </c>
      <c r="D29" s="20">
        <f>'DOE25'!L358+'DOE25'!L359+'DOE25'!L360-'DOE25'!I367-F29-G29</f>
        <v>64789.439999999995</v>
      </c>
      <c r="E29" s="243"/>
      <c r="F29" s="255">
        <f>'DOE25'!J358+'DOE25'!J359+'DOE25'!J360</f>
        <v>467.95</v>
      </c>
      <c r="G29" s="53">
        <f>'DOE25'!K358+'DOE25'!K359+'DOE25'!K360</f>
        <v>12479.96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82743.340000000011</v>
      </c>
      <c r="D31" s="20">
        <f>'DOE25'!L290+'DOE25'!L309+'DOE25'!L328+'DOE25'!L333+'DOE25'!L334+'DOE25'!L335-F31-G31</f>
        <v>67802.100000000006</v>
      </c>
      <c r="E31" s="243"/>
      <c r="F31" s="255">
        <f>'DOE25'!J290+'DOE25'!J309+'DOE25'!J328+'DOE25'!J333+'DOE25'!J334+'DOE25'!J335</f>
        <v>14941.24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14274692.669999998</v>
      </c>
      <c r="E33" s="246">
        <f>SUM(E5:E31)</f>
        <v>384310.47</v>
      </c>
      <c r="F33" s="246">
        <f>SUM(F5:F31)</f>
        <v>115968.88</v>
      </c>
      <c r="G33" s="246">
        <f>SUM(G5:G31)</f>
        <v>18182.509999999998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384310.47</v>
      </c>
      <c r="E35" s="249"/>
    </row>
    <row r="36" spans="2:8" ht="12" thickTop="1" x14ac:dyDescent="0.2">
      <c r="B36" t="s">
        <v>809</v>
      </c>
      <c r="D36" s="20">
        <f>D33</f>
        <v>14274692.669999998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93" zoomScaleNormal="93" workbookViewId="0">
      <pane ySplit="2" topLeftCell="A108" activePane="bottomLeft" state="frozen"/>
      <selection activeCell="F46" sqref="F46"/>
      <selection pane="bottomLeft" activeCell="A166" sqref="A16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 Boston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1827887.4399999976</v>
      </c>
      <c r="D8" s="95">
        <f>'DOE25'!G9</f>
        <v>0</v>
      </c>
      <c r="E8" s="95">
        <f>'DOE25'!H9</f>
        <v>44075.950000000012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28206.21</v>
      </c>
      <c r="E11" s="95">
        <f>'DOE25'!H12</f>
        <v>0</v>
      </c>
      <c r="F11" s="95">
        <f>'DOE25'!I12</f>
        <v>161186.71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74262.820000000007</v>
      </c>
      <c r="D12" s="95">
        <f>'DOE25'!G13</f>
        <v>8040.08</v>
      </c>
      <c r="E12" s="95">
        <f>'DOE25'!H13</f>
        <v>45021.02</v>
      </c>
      <c r="F12" s="95">
        <f>'DOE25'!I13</f>
        <v>0</v>
      </c>
      <c r="G12" s="95">
        <f>'DOE25'!J13</f>
        <v>254836.75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12493.6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8781.74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10236.5</v>
      </c>
      <c r="D16" s="95">
        <f>'DOE25'!G17</f>
        <v>216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1933662.0999999978</v>
      </c>
      <c r="D18" s="41">
        <f>SUM(D8:D17)</f>
        <v>36462.29</v>
      </c>
      <c r="E18" s="41">
        <f>SUM(E8:E17)</f>
        <v>89096.97</v>
      </c>
      <c r="F18" s="41">
        <f>SUM(F8:F17)</f>
        <v>161186.71</v>
      </c>
      <c r="G18" s="41">
        <f>SUM(G8:G17)</f>
        <v>254836.75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90767.66</v>
      </c>
      <c r="D21" s="95">
        <f>'DOE25'!G22</f>
        <v>27611.119999999999</v>
      </c>
      <c r="E21" s="95">
        <f>'DOE25'!H22</f>
        <v>73578.98</v>
      </c>
      <c r="F21" s="95">
        <f>'DOE25'!I22</f>
        <v>138801.71</v>
      </c>
      <c r="G21" s="95">
        <f>'DOE25'!J22</f>
        <v>25046.28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107475.55</v>
      </c>
      <c r="D22" s="95">
        <f>'DOE25'!G23</f>
        <v>0</v>
      </c>
      <c r="E22" s="95">
        <f>'DOE25'!H23</f>
        <v>4257.3599999999997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41860.61</v>
      </c>
      <c r="D23" s="95">
        <f>'DOE25'!G24</f>
        <v>8365.86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12250.25</v>
      </c>
      <c r="D27" s="95">
        <f>'DOE25'!G28</f>
        <v>0</v>
      </c>
      <c r="E27" s="95">
        <f>'DOE25'!H28</f>
        <v>86.36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580</v>
      </c>
      <c r="D29" s="95">
        <f>'DOE25'!G30</f>
        <v>0</v>
      </c>
      <c r="E29" s="95">
        <f>'DOE25'!H30</f>
        <v>11174.27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54.89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252988.96000000002</v>
      </c>
      <c r="D31" s="41">
        <f>SUM(D21:D30)</f>
        <v>35976.979999999996</v>
      </c>
      <c r="E31" s="41">
        <f>SUM(E21:E30)</f>
        <v>89096.97</v>
      </c>
      <c r="F31" s="41">
        <f>SUM(F21:F30)</f>
        <v>138801.71</v>
      </c>
      <c r="G31" s="41">
        <f>SUM(G21:G30)</f>
        <v>25046.28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8781.74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10236.5</v>
      </c>
      <c r="D35" s="95">
        <f>'DOE25'!G36</f>
        <v>216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269.31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'DOE25'!H45</f>
        <v>0</v>
      </c>
      <c r="E44" s="95" t="e">
        <f>'DOE25'!#REF!</f>
        <v>#REF!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150000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22385</v>
      </c>
      <c r="G47" s="95">
        <f>'DOE25'!J48</f>
        <v>229790.47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211232.26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1200422.6399999999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1680673.14</v>
      </c>
      <c r="D50" s="41">
        <f>SUM(D34:D49)</f>
        <v>485.31</v>
      </c>
      <c r="E50" s="41" t="e">
        <f>SUM(E34:E49)</f>
        <v>#REF!</v>
      </c>
      <c r="F50" s="41">
        <f>SUM(F34:F49)</f>
        <v>22385</v>
      </c>
      <c r="G50" s="41">
        <f>SUM(G34:G49)</f>
        <v>229790.47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1933662.0999999999</v>
      </c>
      <c r="D51" s="41">
        <f>D50+D31</f>
        <v>36462.289999999994</v>
      </c>
      <c r="E51" s="41" t="e">
        <f>E50+E31</f>
        <v>#REF!</v>
      </c>
      <c r="F51" s="41">
        <f>F50+F31</f>
        <v>161186.71</v>
      </c>
      <c r="G51" s="41">
        <f>G50+G31</f>
        <v>254836.75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10479764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81277.509999999995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9731.6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228.49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101271.46000000002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62103.65</v>
      </c>
      <c r="D61" s="95">
        <f>SUM('DOE25'!G98:G110)</f>
        <v>0</v>
      </c>
      <c r="E61" s="95">
        <f>SUM('DOE25'!H98:H110)</f>
        <v>2333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153112.76</v>
      </c>
      <c r="D62" s="130">
        <f>SUM(D57:D61)</f>
        <v>101271.46000000002</v>
      </c>
      <c r="E62" s="130">
        <f>SUM(E57:E61)</f>
        <v>2333</v>
      </c>
      <c r="F62" s="130">
        <f>SUM(F57:F61)</f>
        <v>0</v>
      </c>
      <c r="G62" s="130">
        <f>SUM(G57:G61)</f>
        <v>228.49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10632876.76</v>
      </c>
      <c r="D63" s="22">
        <f>D56+D62</f>
        <v>101271.46000000002</v>
      </c>
      <c r="E63" s="22">
        <f>E56+E62</f>
        <v>2333</v>
      </c>
      <c r="F63" s="22">
        <f>F56+F62</f>
        <v>0</v>
      </c>
      <c r="G63" s="22">
        <f>G56+G62</f>
        <v>228.49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2878433.12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1333192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11231.67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4222856.79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30755.77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1986.87</v>
      </c>
      <c r="E77" s="95">
        <f>SUM('DOE25'!H131:H135)</f>
        <v>14941.24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30755.77</v>
      </c>
      <c r="D78" s="130">
        <f>SUM(D72:D77)</f>
        <v>1986.87</v>
      </c>
      <c r="E78" s="130">
        <f>SUM(E72:E77)</f>
        <v>14941.24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4253612.5599999996</v>
      </c>
      <c r="D81" s="130">
        <f>SUM(D79:D80)+D78+D70</f>
        <v>1986.87</v>
      </c>
      <c r="E81" s="130">
        <f>SUM(E79:E80)+E78+E70</f>
        <v>14941.24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24031.62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89267.98</v>
      </c>
      <c r="D88" s="95">
        <f>SUM('DOE25'!G153:G161)</f>
        <v>29279.77</v>
      </c>
      <c r="E88" s="95">
        <f>SUM('DOE25'!H153:H161)</f>
        <v>41437.479999999996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6488.54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89267.98</v>
      </c>
      <c r="D91" s="131">
        <f>SUM(D85:D90)</f>
        <v>35768.31</v>
      </c>
      <c r="E91" s="131">
        <f>SUM(E85:E90)</f>
        <v>65469.099999999991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456.35</v>
      </c>
      <c r="E96" s="95">
        <f>'DOE25'!H179</f>
        <v>0</v>
      </c>
      <c r="F96" s="95">
        <f>'DOE25'!I179</f>
        <v>36800</v>
      </c>
      <c r="G96" s="95">
        <f>'DOE25'!J179</f>
        <v>100000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2611.2800000000002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456.35</v>
      </c>
      <c r="E103" s="86">
        <f>SUM(E93:E102)</f>
        <v>0</v>
      </c>
      <c r="F103" s="86">
        <f>SUM(F93:F102)</f>
        <v>39411.279999999999</v>
      </c>
      <c r="G103" s="86">
        <f>SUM(G93:G102)</f>
        <v>100000</v>
      </c>
    </row>
    <row r="104" spans="1:7" ht="12.75" thickTop="1" thickBot="1" x14ac:dyDescent="0.25">
      <c r="A104" s="33" t="s">
        <v>759</v>
      </c>
      <c r="C104" s="86">
        <f>C63+C81+C91+C103</f>
        <v>14975757.300000001</v>
      </c>
      <c r="D104" s="86">
        <f>D63+D81+D91+D103</f>
        <v>139482.99000000002</v>
      </c>
      <c r="E104" s="86">
        <f>E63+E81+E91+E103</f>
        <v>82743.34</v>
      </c>
      <c r="F104" s="86">
        <f>F63+F81+F91+F103</f>
        <v>39411.279999999999</v>
      </c>
      <c r="G104" s="86">
        <f>G63+G81+G103</f>
        <v>100228.49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9952101.9000000004</v>
      </c>
      <c r="D109" s="24" t="s">
        <v>286</v>
      </c>
      <c r="E109" s="95">
        <f>('DOE25'!L276)+('DOE25'!L295)+('DOE25'!L314)</f>
        <v>31163.21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1821300.66</v>
      </c>
      <c r="D110" s="24" t="s">
        <v>286</v>
      </c>
      <c r="E110" s="95">
        <f>('DOE25'!L277)+('DOE25'!L296)+('DOE25'!L315)</f>
        <v>33762.080000000002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66980.73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11840383.290000001</v>
      </c>
      <c r="D115" s="86">
        <f>SUM(D109:D114)</f>
        <v>0</v>
      </c>
      <c r="E115" s="86">
        <f>SUM(E109:E114)</f>
        <v>64925.29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510663.98999999993</v>
      </c>
      <c r="D118" s="24" t="s">
        <v>286</v>
      </c>
      <c r="E118" s="95">
        <f>+('DOE25'!L281)+('DOE25'!L300)+('DOE25'!L319)</f>
        <v>2333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111694.39999999999</v>
      </c>
      <c r="D119" s="24" t="s">
        <v>286</v>
      </c>
      <c r="E119" s="95">
        <f>+('DOE25'!L282)+('DOE25'!L301)+('DOE25'!L320)</f>
        <v>543.81000000000006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474381.54999999993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480633.50999999995</v>
      </c>
      <c r="D121" s="24" t="s">
        <v>286</v>
      </c>
      <c r="E121" s="95">
        <f>+('DOE25'!L284)+('DOE25'!L303)+('DOE25'!L322)</f>
        <v>13016.88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446327.03</v>
      </c>
      <c r="D123" s="24" t="s">
        <v>286</v>
      </c>
      <c r="E123" s="95">
        <f>+('DOE25'!L286)+('DOE25'!L305)+('DOE25'!L324)</f>
        <v>1924.36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757250.07000000007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138997.68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2780950.55</v>
      </c>
      <c r="D128" s="86">
        <f>SUM(D118:D127)</f>
        <v>138997.68</v>
      </c>
      <c r="E128" s="86">
        <f>SUM(E118:E127)</f>
        <v>17818.05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141125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2611.2800000000002</v>
      </c>
    </row>
    <row r="135" spans="1:7" x14ac:dyDescent="0.2">
      <c r="A135" t="s">
        <v>233</v>
      </c>
      <c r="B135" s="32" t="s">
        <v>234</v>
      </c>
      <c r="C135" s="95">
        <f>'DOE25'!L263</f>
        <v>456.35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36800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100228.49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-228.49000000000524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137256.34999999998</v>
      </c>
      <c r="D144" s="141">
        <f>SUM(D130:D143)</f>
        <v>0</v>
      </c>
      <c r="E144" s="141">
        <f>SUM(E130:E143)</f>
        <v>0</v>
      </c>
      <c r="F144" s="141">
        <f>SUM(F130:F143)</f>
        <v>141125</v>
      </c>
      <c r="G144" s="141">
        <f>SUM(G130:G143)</f>
        <v>2611.2800000000002</v>
      </c>
    </row>
    <row r="145" spans="1:9" ht="12.75" thickTop="1" thickBot="1" x14ac:dyDescent="0.25">
      <c r="A145" s="33" t="s">
        <v>244</v>
      </c>
      <c r="C145" s="86">
        <f>(C115+C128+C144)</f>
        <v>14758590.189999999</v>
      </c>
      <c r="D145" s="86">
        <f>(D115+D128+D144)</f>
        <v>138997.68</v>
      </c>
      <c r="E145" s="86">
        <f>(E115+E128+E144)</f>
        <v>82743.34</v>
      </c>
      <c r="F145" s="86">
        <f>(F115+F128+F144)</f>
        <v>141125</v>
      </c>
      <c r="G145" s="86">
        <f>(G115+G128+G144)</f>
        <v>2611.2800000000002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31" workbookViewId="0">
      <selection activeCell="C21" sqref="C2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5" t="s">
        <v>734</v>
      </c>
      <c r="B1" s="285"/>
      <c r="C1" s="285"/>
      <c r="D1" s="285"/>
    </row>
    <row r="2" spans="1:4" x14ac:dyDescent="0.2">
      <c r="A2" s="187" t="s">
        <v>711</v>
      </c>
      <c r="B2" s="186" t="str">
        <f>'DOE25'!A2</f>
        <v>New Boston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12080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12080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9983265</v>
      </c>
      <c r="D10" s="182">
        <f>ROUND((C10/$C$28)*100,1)</f>
        <v>67.7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1855063</v>
      </c>
      <c r="D11" s="182">
        <f>ROUND((C11/$C$28)*100,1)</f>
        <v>12.6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66981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512997</v>
      </c>
      <c r="D15" s="182">
        <f t="shared" ref="D15:D27" si="0">ROUND((C15/$C$28)*100,1)</f>
        <v>3.5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112238</v>
      </c>
      <c r="D16" s="182">
        <f t="shared" si="0"/>
        <v>0.8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474382</v>
      </c>
      <c r="D17" s="182">
        <f t="shared" si="0"/>
        <v>3.2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493650</v>
      </c>
      <c r="D18" s="182">
        <f t="shared" si="0"/>
        <v>3.3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448251</v>
      </c>
      <c r="D20" s="182">
        <f t="shared" si="0"/>
        <v>3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757250</v>
      </c>
      <c r="D21" s="182">
        <f t="shared" si="0"/>
        <v>5.0999999999999996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37726.539999999979</v>
      </c>
      <c r="D27" s="182">
        <f t="shared" si="0"/>
        <v>0.3</v>
      </c>
    </row>
    <row r="28" spans="1:4" x14ac:dyDescent="0.2">
      <c r="B28" s="187" t="s">
        <v>717</v>
      </c>
      <c r="C28" s="180">
        <f>SUM(C10:C27)</f>
        <v>14741803.539999999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141125</v>
      </c>
    </row>
    <row r="30" spans="1:4" x14ac:dyDescent="0.2">
      <c r="B30" s="187" t="s">
        <v>723</v>
      </c>
      <c r="C30" s="180">
        <f>SUM(C28:C29)</f>
        <v>14882928.539999999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10479764</v>
      </c>
      <c r="D35" s="182">
        <f t="shared" ref="D35:D40" si="1">ROUND((C35/$C$41)*100,1)</f>
        <v>69.400000000000006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155674.25</v>
      </c>
      <c r="D36" s="182">
        <f t="shared" si="1"/>
        <v>1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4211625</v>
      </c>
      <c r="D37" s="182">
        <f t="shared" si="1"/>
        <v>27.9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58916</v>
      </c>
      <c r="D38" s="182">
        <f t="shared" si="1"/>
        <v>0.4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190505</v>
      </c>
      <c r="D39" s="182">
        <f t="shared" si="1"/>
        <v>1.3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15096484.25</v>
      </c>
      <c r="D41" s="184">
        <f>SUM(D35:D40)</f>
        <v>100.00000000000001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7" sqref="C7:M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764</v>
      </c>
      <c r="B1" s="291"/>
      <c r="C1" s="291"/>
      <c r="D1" s="291"/>
      <c r="E1" s="291"/>
      <c r="F1" s="291"/>
      <c r="G1" s="291"/>
      <c r="H1" s="291"/>
      <c r="I1" s="291"/>
      <c r="J1" s="213"/>
      <c r="K1" s="213"/>
      <c r="L1" s="213"/>
      <c r="M1" s="214"/>
    </row>
    <row r="2" spans="1:26" ht="12.75" x14ac:dyDescent="0.2">
      <c r="A2" s="296" t="s">
        <v>761</v>
      </c>
      <c r="B2" s="297"/>
      <c r="C2" s="297"/>
      <c r="D2" s="297"/>
      <c r="E2" s="297"/>
      <c r="F2" s="294" t="str">
        <f>'DOE25'!A2</f>
        <v>New Boston</v>
      </c>
      <c r="G2" s="295"/>
      <c r="H2" s="295"/>
      <c r="I2" s="295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2" t="s">
        <v>765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8"/>
      <c r="B4" s="219"/>
      <c r="C4" s="288" t="s">
        <v>912</v>
      </c>
      <c r="D4" s="288"/>
      <c r="E4" s="288"/>
      <c r="F4" s="288"/>
      <c r="G4" s="288"/>
      <c r="H4" s="288"/>
      <c r="I4" s="288"/>
      <c r="J4" s="288"/>
      <c r="K4" s="288"/>
      <c r="L4" s="288"/>
      <c r="M4" s="289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9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19</v>
      </c>
      <c r="B6" s="219">
        <v>3</v>
      </c>
      <c r="C6" s="288" t="s">
        <v>915</v>
      </c>
      <c r="D6" s="288"/>
      <c r="E6" s="288"/>
      <c r="F6" s="288"/>
      <c r="G6" s="288"/>
      <c r="H6" s="288"/>
      <c r="I6" s="288"/>
      <c r="J6" s="288"/>
      <c r="K6" s="288"/>
      <c r="L6" s="288"/>
      <c r="M6" s="289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 t="s">
        <v>284</v>
      </c>
      <c r="B7" s="219"/>
      <c r="C7" s="288" t="s">
        <v>284</v>
      </c>
      <c r="D7" s="288"/>
      <c r="E7" s="288"/>
      <c r="F7" s="288"/>
      <c r="G7" s="288"/>
      <c r="H7" s="288"/>
      <c r="I7" s="288"/>
      <c r="J7" s="288"/>
      <c r="K7" s="288"/>
      <c r="L7" s="288"/>
      <c r="M7" s="289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9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9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9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8"/>
      <c r="D11" s="288"/>
      <c r="E11" s="288"/>
      <c r="F11" s="288"/>
      <c r="G11" s="288"/>
      <c r="H11" s="288"/>
      <c r="I11" s="288"/>
      <c r="J11" s="288"/>
      <c r="K11" s="288"/>
      <c r="L11" s="288"/>
      <c r="M11" s="289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9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9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9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9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9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8"/>
      <c r="D17" s="288"/>
      <c r="E17" s="288"/>
      <c r="F17" s="288"/>
      <c r="G17" s="288"/>
      <c r="H17" s="288"/>
      <c r="I17" s="288"/>
      <c r="J17" s="288"/>
      <c r="K17" s="288"/>
      <c r="L17" s="288"/>
      <c r="M17" s="289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8"/>
      <c r="D18" s="288"/>
      <c r="E18" s="288"/>
      <c r="F18" s="288"/>
      <c r="G18" s="288"/>
      <c r="H18" s="288"/>
      <c r="I18" s="288"/>
      <c r="J18" s="288"/>
      <c r="K18" s="288"/>
      <c r="L18" s="288"/>
      <c r="M18" s="289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9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9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9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9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9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9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9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9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9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8"/>
      <c r="D28" s="288"/>
      <c r="E28" s="288"/>
      <c r="F28" s="288"/>
      <c r="G28" s="288"/>
      <c r="H28" s="288"/>
      <c r="I28" s="288"/>
      <c r="J28" s="288"/>
      <c r="K28" s="288"/>
      <c r="L28" s="288"/>
      <c r="M28" s="289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8"/>
      <c r="D29" s="288"/>
      <c r="E29" s="288"/>
      <c r="F29" s="288"/>
      <c r="G29" s="288"/>
      <c r="H29" s="288"/>
      <c r="I29" s="288"/>
      <c r="J29" s="288"/>
      <c r="K29" s="288"/>
      <c r="L29" s="288"/>
      <c r="M29" s="289"/>
      <c r="N29" s="211"/>
      <c r="O29" s="211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07"/>
      <c r="AB29" s="207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07"/>
      <c r="AO29" s="207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07"/>
      <c r="BB29" s="207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07"/>
      <c r="BO29" s="207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07"/>
      <c r="CB29" s="207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07"/>
      <c r="CO29" s="207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07"/>
      <c r="DB29" s="207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07"/>
      <c r="DO29" s="207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07"/>
      <c r="EB29" s="207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07"/>
      <c r="EO29" s="207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07"/>
      <c r="FB29" s="207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07"/>
      <c r="FO29" s="207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07"/>
      <c r="GB29" s="207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07"/>
      <c r="GO29" s="207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07"/>
      <c r="HB29" s="207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07"/>
      <c r="HO29" s="207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07"/>
      <c r="IB29" s="207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07"/>
      <c r="IO29" s="207"/>
      <c r="IP29" s="286"/>
      <c r="IQ29" s="286"/>
      <c r="IR29" s="286"/>
      <c r="IS29" s="286"/>
      <c r="IT29" s="286"/>
      <c r="IU29" s="286"/>
      <c r="IV29" s="286"/>
    </row>
    <row r="30" spans="1:256" x14ac:dyDescent="0.2">
      <c r="A30" s="218"/>
      <c r="B30" s="219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9"/>
      <c r="N30" s="211"/>
      <c r="O30" s="211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07"/>
      <c r="AB30" s="207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07"/>
      <c r="AO30" s="207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07"/>
      <c r="BB30" s="207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07"/>
      <c r="BO30" s="207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07"/>
      <c r="CB30" s="207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07"/>
      <c r="CO30" s="207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07"/>
      <c r="DB30" s="207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07"/>
      <c r="DO30" s="207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07"/>
      <c r="EB30" s="207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07"/>
      <c r="EO30" s="207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07"/>
      <c r="FB30" s="207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07"/>
      <c r="FO30" s="207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07"/>
      <c r="GB30" s="207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07"/>
      <c r="GO30" s="207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07"/>
      <c r="HB30" s="207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07"/>
      <c r="HO30" s="207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07"/>
      <c r="IB30" s="207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07"/>
      <c r="IO30" s="207"/>
      <c r="IP30" s="286"/>
      <c r="IQ30" s="286"/>
      <c r="IR30" s="286"/>
      <c r="IS30" s="286"/>
      <c r="IT30" s="286"/>
      <c r="IU30" s="286"/>
      <c r="IV30" s="286"/>
    </row>
    <row r="31" spans="1:256" x14ac:dyDescent="0.2">
      <c r="A31" s="218"/>
      <c r="B31" s="219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9"/>
      <c r="N31" s="211"/>
      <c r="O31" s="211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07"/>
      <c r="AB31" s="207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07"/>
      <c r="AO31" s="207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07"/>
      <c r="BB31" s="207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07"/>
      <c r="BO31" s="207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07"/>
      <c r="CB31" s="207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07"/>
      <c r="CO31" s="207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07"/>
      <c r="DB31" s="207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07"/>
      <c r="DO31" s="207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07"/>
      <c r="EB31" s="207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07"/>
      <c r="EO31" s="207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07"/>
      <c r="FB31" s="207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07"/>
      <c r="FO31" s="207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07"/>
      <c r="GB31" s="207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07"/>
      <c r="GO31" s="207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07"/>
      <c r="HB31" s="207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07"/>
      <c r="HO31" s="207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07"/>
      <c r="IB31" s="207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07"/>
      <c r="IO31" s="207"/>
      <c r="IP31" s="286"/>
      <c r="IQ31" s="286"/>
      <c r="IR31" s="286"/>
      <c r="IS31" s="286"/>
      <c r="IT31" s="286"/>
      <c r="IU31" s="286"/>
      <c r="IV31" s="286"/>
    </row>
    <row r="32" spans="1:256" x14ac:dyDescent="0.2">
      <c r="A32" s="218"/>
      <c r="B32" s="219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9"/>
      <c r="N32" s="223"/>
      <c r="O32" s="223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9"/>
      <c r="AA32" s="218"/>
      <c r="AB32" s="219"/>
      <c r="AC32" s="288"/>
      <c r="AD32" s="288"/>
      <c r="AE32" s="288"/>
      <c r="AF32" s="288"/>
      <c r="AG32" s="288"/>
      <c r="AH32" s="288"/>
      <c r="AI32" s="288"/>
      <c r="AJ32" s="288"/>
      <c r="AK32" s="288"/>
      <c r="AL32" s="288"/>
      <c r="AM32" s="289"/>
      <c r="AN32" s="218"/>
      <c r="AO32" s="219"/>
      <c r="AP32" s="288"/>
      <c r="AQ32" s="288"/>
      <c r="AR32" s="288"/>
      <c r="AS32" s="288"/>
      <c r="AT32" s="288"/>
      <c r="AU32" s="288"/>
      <c r="AV32" s="288"/>
      <c r="AW32" s="288"/>
      <c r="AX32" s="288"/>
      <c r="AY32" s="288"/>
      <c r="AZ32" s="289"/>
      <c r="BA32" s="218"/>
      <c r="BB32" s="219"/>
      <c r="BC32" s="288"/>
      <c r="BD32" s="288"/>
      <c r="BE32" s="288"/>
      <c r="BF32" s="288"/>
      <c r="BG32" s="288"/>
      <c r="BH32" s="288"/>
      <c r="BI32" s="288"/>
      <c r="BJ32" s="288"/>
      <c r="BK32" s="288"/>
      <c r="BL32" s="288"/>
      <c r="BM32" s="289"/>
      <c r="BN32" s="218"/>
      <c r="BO32" s="219"/>
      <c r="BP32" s="288"/>
      <c r="BQ32" s="288"/>
      <c r="BR32" s="288"/>
      <c r="BS32" s="288"/>
      <c r="BT32" s="288"/>
      <c r="BU32" s="288"/>
      <c r="BV32" s="288"/>
      <c r="BW32" s="288"/>
      <c r="BX32" s="288"/>
      <c r="BY32" s="288"/>
      <c r="BZ32" s="289"/>
      <c r="CA32" s="218"/>
      <c r="CB32" s="219"/>
      <c r="CC32" s="288"/>
      <c r="CD32" s="288"/>
      <c r="CE32" s="288"/>
      <c r="CF32" s="288"/>
      <c r="CG32" s="288"/>
      <c r="CH32" s="288"/>
      <c r="CI32" s="288"/>
      <c r="CJ32" s="288"/>
      <c r="CK32" s="288"/>
      <c r="CL32" s="288"/>
      <c r="CM32" s="289"/>
      <c r="CN32" s="218"/>
      <c r="CO32" s="219"/>
      <c r="CP32" s="288"/>
      <c r="CQ32" s="288"/>
      <c r="CR32" s="288"/>
      <c r="CS32" s="288"/>
      <c r="CT32" s="288"/>
      <c r="CU32" s="288"/>
      <c r="CV32" s="288"/>
      <c r="CW32" s="288"/>
      <c r="CX32" s="288"/>
      <c r="CY32" s="288"/>
      <c r="CZ32" s="289"/>
      <c r="DA32" s="218"/>
      <c r="DB32" s="219"/>
      <c r="DC32" s="288"/>
      <c r="DD32" s="288"/>
      <c r="DE32" s="288"/>
      <c r="DF32" s="288"/>
      <c r="DG32" s="288"/>
      <c r="DH32" s="288"/>
      <c r="DI32" s="288"/>
      <c r="DJ32" s="288"/>
      <c r="DK32" s="288"/>
      <c r="DL32" s="288"/>
      <c r="DM32" s="289"/>
      <c r="DN32" s="218"/>
      <c r="DO32" s="219"/>
      <c r="DP32" s="288"/>
      <c r="DQ32" s="288"/>
      <c r="DR32" s="288"/>
      <c r="DS32" s="288"/>
      <c r="DT32" s="288"/>
      <c r="DU32" s="288"/>
      <c r="DV32" s="288"/>
      <c r="DW32" s="288"/>
      <c r="DX32" s="288"/>
      <c r="DY32" s="288"/>
      <c r="DZ32" s="289"/>
      <c r="EA32" s="218"/>
      <c r="EB32" s="219"/>
      <c r="EC32" s="288"/>
      <c r="ED32" s="288"/>
      <c r="EE32" s="288"/>
      <c r="EF32" s="288"/>
      <c r="EG32" s="288"/>
      <c r="EH32" s="288"/>
      <c r="EI32" s="288"/>
      <c r="EJ32" s="288"/>
      <c r="EK32" s="288"/>
      <c r="EL32" s="288"/>
      <c r="EM32" s="289"/>
      <c r="EN32" s="218"/>
      <c r="EO32" s="219"/>
      <c r="EP32" s="288"/>
      <c r="EQ32" s="288"/>
      <c r="ER32" s="288"/>
      <c r="ES32" s="288"/>
      <c r="ET32" s="288"/>
      <c r="EU32" s="288"/>
      <c r="EV32" s="288"/>
      <c r="EW32" s="288"/>
      <c r="EX32" s="288"/>
      <c r="EY32" s="288"/>
      <c r="EZ32" s="289"/>
      <c r="FA32" s="218"/>
      <c r="FB32" s="219"/>
      <c r="FC32" s="288"/>
      <c r="FD32" s="288"/>
      <c r="FE32" s="288"/>
      <c r="FF32" s="288"/>
      <c r="FG32" s="288"/>
      <c r="FH32" s="288"/>
      <c r="FI32" s="288"/>
      <c r="FJ32" s="288"/>
      <c r="FK32" s="288"/>
      <c r="FL32" s="288"/>
      <c r="FM32" s="289"/>
      <c r="FN32" s="218"/>
      <c r="FO32" s="219"/>
      <c r="FP32" s="288"/>
      <c r="FQ32" s="288"/>
      <c r="FR32" s="288"/>
      <c r="FS32" s="288"/>
      <c r="FT32" s="288"/>
      <c r="FU32" s="288"/>
      <c r="FV32" s="288"/>
      <c r="FW32" s="288"/>
      <c r="FX32" s="288"/>
      <c r="FY32" s="288"/>
      <c r="FZ32" s="289"/>
      <c r="GA32" s="218"/>
      <c r="GB32" s="219"/>
      <c r="GC32" s="288"/>
      <c r="GD32" s="288"/>
      <c r="GE32" s="288"/>
      <c r="GF32" s="288"/>
      <c r="GG32" s="288"/>
      <c r="GH32" s="288"/>
      <c r="GI32" s="288"/>
      <c r="GJ32" s="288"/>
      <c r="GK32" s="288"/>
      <c r="GL32" s="288"/>
      <c r="GM32" s="289"/>
      <c r="GN32" s="218"/>
      <c r="GO32" s="219"/>
      <c r="GP32" s="288"/>
      <c r="GQ32" s="288"/>
      <c r="GR32" s="288"/>
      <c r="GS32" s="288"/>
      <c r="GT32" s="288"/>
      <c r="GU32" s="288"/>
      <c r="GV32" s="288"/>
      <c r="GW32" s="288"/>
      <c r="GX32" s="288"/>
      <c r="GY32" s="288"/>
      <c r="GZ32" s="289"/>
      <c r="HA32" s="218"/>
      <c r="HB32" s="219"/>
      <c r="HC32" s="288"/>
      <c r="HD32" s="288"/>
      <c r="HE32" s="288"/>
      <c r="HF32" s="288"/>
      <c r="HG32" s="288"/>
      <c r="HH32" s="288"/>
      <c r="HI32" s="288"/>
      <c r="HJ32" s="288"/>
      <c r="HK32" s="288"/>
      <c r="HL32" s="288"/>
      <c r="HM32" s="289"/>
      <c r="HN32" s="218"/>
      <c r="HO32" s="219"/>
      <c r="HP32" s="288"/>
      <c r="HQ32" s="288"/>
      <c r="HR32" s="288"/>
      <c r="HS32" s="288"/>
      <c r="HT32" s="288"/>
      <c r="HU32" s="288"/>
      <c r="HV32" s="288"/>
      <c r="HW32" s="288"/>
      <c r="HX32" s="288"/>
      <c r="HY32" s="288"/>
      <c r="HZ32" s="289"/>
      <c r="IA32" s="218"/>
      <c r="IB32" s="219"/>
      <c r="IC32" s="288"/>
      <c r="ID32" s="288"/>
      <c r="IE32" s="288"/>
      <c r="IF32" s="288"/>
      <c r="IG32" s="288"/>
      <c r="IH32" s="288"/>
      <c r="II32" s="288"/>
      <c r="IJ32" s="288"/>
      <c r="IK32" s="288"/>
      <c r="IL32" s="288"/>
      <c r="IM32" s="289"/>
      <c r="IN32" s="218"/>
      <c r="IO32" s="219"/>
      <c r="IP32" s="288"/>
      <c r="IQ32" s="288"/>
      <c r="IR32" s="288"/>
      <c r="IS32" s="288"/>
      <c r="IT32" s="288"/>
      <c r="IU32" s="288"/>
      <c r="IV32" s="288"/>
    </row>
    <row r="33" spans="1:256" x14ac:dyDescent="0.2">
      <c r="A33" s="218"/>
      <c r="B33" s="219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9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8"/>
      <c r="D34" s="288"/>
      <c r="E34" s="288"/>
      <c r="F34" s="288"/>
      <c r="G34" s="288"/>
      <c r="H34" s="288"/>
      <c r="I34" s="288"/>
      <c r="J34" s="288"/>
      <c r="K34" s="288"/>
      <c r="L34" s="288"/>
      <c r="M34" s="289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8"/>
      <c r="D35" s="288"/>
      <c r="E35" s="288"/>
      <c r="F35" s="288"/>
      <c r="G35" s="288"/>
      <c r="H35" s="288"/>
      <c r="I35" s="288"/>
      <c r="J35" s="288"/>
      <c r="K35" s="288"/>
      <c r="L35" s="288"/>
      <c r="M35" s="289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9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9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9"/>
      <c r="N38" s="211"/>
      <c r="O38" s="211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07"/>
      <c r="AB38" s="207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07"/>
      <c r="AO38" s="207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07"/>
      <c r="BB38" s="207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07"/>
      <c r="BO38" s="207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07"/>
      <c r="CB38" s="207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07"/>
      <c r="CO38" s="207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07"/>
      <c r="DB38" s="207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07"/>
      <c r="DO38" s="207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07"/>
      <c r="EB38" s="207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07"/>
      <c r="EO38" s="207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07"/>
      <c r="FB38" s="207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07"/>
      <c r="FO38" s="207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07"/>
      <c r="GB38" s="207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07"/>
      <c r="GO38" s="207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07"/>
      <c r="HB38" s="207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07"/>
      <c r="HO38" s="207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07"/>
      <c r="IB38" s="207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07"/>
      <c r="IO38" s="207"/>
      <c r="IP38" s="286"/>
      <c r="IQ38" s="286"/>
      <c r="IR38" s="286"/>
      <c r="IS38" s="286"/>
      <c r="IT38" s="286"/>
      <c r="IU38" s="286"/>
      <c r="IV38" s="286"/>
    </row>
    <row r="39" spans="1:256" x14ac:dyDescent="0.2">
      <c r="A39" s="218"/>
      <c r="B39" s="219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9"/>
      <c r="N39" s="211"/>
      <c r="O39" s="211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07"/>
      <c r="AB39" s="207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07"/>
      <c r="AO39" s="207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07"/>
      <c r="BB39" s="207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07"/>
      <c r="BO39" s="207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07"/>
      <c r="CB39" s="207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07"/>
      <c r="CO39" s="207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07"/>
      <c r="DB39" s="207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07"/>
      <c r="DO39" s="207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07"/>
      <c r="EB39" s="207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07"/>
      <c r="EO39" s="207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07"/>
      <c r="FB39" s="207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07"/>
      <c r="FO39" s="207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07"/>
      <c r="GB39" s="207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07"/>
      <c r="GO39" s="207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07"/>
      <c r="HB39" s="207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07"/>
      <c r="HO39" s="207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07"/>
      <c r="IB39" s="207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07"/>
      <c r="IO39" s="207"/>
      <c r="IP39" s="286"/>
      <c r="IQ39" s="286"/>
      <c r="IR39" s="286"/>
      <c r="IS39" s="286"/>
      <c r="IT39" s="286"/>
      <c r="IU39" s="286"/>
      <c r="IV39" s="286"/>
    </row>
    <row r="40" spans="1:256" x14ac:dyDescent="0.2">
      <c r="A40" s="218"/>
      <c r="B40" s="219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9"/>
      <c r="N40" s="211"/>
      <c r="O40" s="211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07"/>
      <c r="AB40" s="207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07"/>
      <c r="AO40" s="207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07"/>
      <c r="BB40" s="207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07"/>
      <c r="BO40" s="207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07"/>
      <c r="CB40" s="207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07"/>
      <c r="CO40" s="207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07"/>
      <c r="DB40" s="207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07"/>
      <c r="DO40" s="207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07"/>
      <c r="EB40" s="207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07"/>
      <c r="EO40" s="207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07"/>
      <c r="FB40" s="207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07"/>
      <c r="FO40" s="207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07"/>
      <c r="GB40" s="207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07"/>
      <c r="GO40" s="207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07"/>
      <c r="HB40" s="207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07"/>
      <c r="HO40" s="207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07"/>
      <c r="IB40" s="207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07"/>
      <c r="IO40" s="207"/>
      <c r="IP40" s="286"/>
      <c r="IQ40" s="286"/>
      <c r="IR40" s="286"/>
      <c r="IS40" s="286"/>
      <c r="IT40" s="286"/>
      <c r="IU40" s="286"/>
      <c r="IV40" s="286"/>
    </row>
    <row r="41" spans="1:256" x14ac:dyDescent="0.2">
      <c r="A41" s="218"/>
      <c r="B41" s="219"/>
      <c r="C41" s="288"/>
      <c r="D41" s="288"/>
      <c r="E41" s="288"/>
      <c r="F41" s="288"/>
      <c r="G41" s="288"/>
      <c r="H41" s="288"/>
      <c r="I41" s="288"/>
      <c r="J41" s="288"/>
      <c r="K41" s="288"/>
      <c r="L41" s="288"/>
      <c r="M41" s="289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8"/>
      <c r="D42" s="288"/>
      <c r="E42" s="288"/>
      <c r="F42" s="288"/>
      <c r="G42" s="288"/>
      <c r="H42" s="288"/>
      <c r="I42" s="288"/>
      <c r="J42" s="288"/>
      <c r="K42" s="288"/>
      <c r="L42" s="288"/>
      <c r="M42" s="289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8"/>
      <c r="D43" s="288"/>
      <c r="E43" s="288"/>
      <c r="F43" s="288"/>
      <c r="G43" s="288"/>
      <c r="H43" s="288"/>
      <c r="I43" s="288"/>
      <c r="J43" s="288"/>
      <c r="K43" s="288"/>
      <c r="L43" s="288"/>
      <c r="M43" s="289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9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9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9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9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9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9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9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9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9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9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9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9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9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9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9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9"/>
    </row>
    <row r="60" spans="1:256" x14ac:dyDescent="0.2">
      <c r="A60" s="218"/>
      <c r="B60" s="219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9"/>
    </row>
    <row r="61" spans="1:256" x14ac:dyDescent="0.2">
      <c r="A61" s="218"/>
      <c r="B61" s="219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9"/>
    </row>
    <row r="62" spans="1:256" x14ac:dyDescent="0.2">
      <c r="A62" s="218"/>
      <c r="B62" s="219"/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9"/>
    </row>
    <row r="63" spans="1:256" x14ac:dyDescent="0.2">
      <c r="A63" s="218"/>
      <c r="B63" s="219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9"/>
    </row>
    <row r="64" spans="1:256" x14ac:dyDescent="0.2">
      <c r="A64" s="218"/>
      <c r="B64" s="219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9"/>
    </row>
    <row r="65" spans="1:13" x14ac:dyDescent="0.2">
      <c r="A65" s="218"/>
      <c r="B65" s="219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9"/>
    </row>
    <row r="66" spans="1:13" x14ac:dyDescent="0.2">
      <c r="A66" s="218"/>
      <c r="B66" s="219"/>
      <c r="C66" s="288"/>
      <c r="D66" s="288"/>
      <c r="E66" s="288"/>
      <c r="F66" s="288"/>
      <c r="G66" s="288"/>
      <c r="H66" s="288"/>
      <c r="I66" s="288"/>
      <c r="J66" s="288"/>
      <c r="K66" s="288"/>
      <c r="L66" s="288"/>
      <c r="M66" s="289"/>
    </row>
    <row r="67" spans="1:13" x14ac:dyDescent="0.2">
      <c r="A67" s="218"/>
      <c r="B67" s="219"/>
      <c r="C67" s="288"/>
      <c r="D67" s="288"/>
      <c r="E67" s="288"/>
      <c r="F67" s="288"/>
      <c r="G67" s="288"/>
      <c r="H67" s="288"/>
      <c r="I67" s="288"/>
      <c r="J67" s="288"/>
      <c r="K67" s="288"/>
      <c r="L67" s="288"/>
      <c r="M67" s="289"/>
    </row>
    <row r="68" spans="1:13" x14ac:dyDescent="0.2">
      <c r="A68" s="218"/>
      <c r="B68" s="219"/>
      <c r="C68" s="288"/>
      <c r="D68" s="288"/>
      <c r="E68" s="288"/>
      <c r="F68" s="288"/>
      <c r="G68" s="288"/>
      <c r="H68" s="288"/>
      <c r="I68" s="288"/>
      <c r="J68" s="288"/>
      <c r="K68" s="288"/>
      <c r="L68" s="288"/>
      <c r="M68" s="289"/>
    </row>
    <row r="69" spans="1:13" x14ac:dyDescent="0.2">
      <c r="A69" s="218"/>
      <c r="B69" s="219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9"/>
    </row>
    <row r="70" spans="1:13" ht="12" thickBot="1" x14ac:dyDescent="0.25">
      <c r="A70" s="220"/>
      <c r="B70" s="221"/>
      <c r="C70" s="301"/>
      <c r="D70" s="301"/>
      <c r="E70" s="301"/>
      <c r="F70" s="301"/>
      <c r="G70" s="301"/>
      <c r="H70" s="301"/>
      <c r="I70" s="301"/>
      <c r="J70" s="301"/>
      <c r="K70" s="301"/>
      <c r="L70" s="301"/>
      <c r="M70" s="302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3" t="s">
        <v>842</v>
      </c>
      <c r="B72" s="303"/>
      <c r="C72" s="303"/>
      <c r="D72" s="303"/>
      <c r="E72" s="303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300"/>
      <c r="D73" s="300"/>
      <c r="E73" s="300"/>
      <c r="F73" s="300"/>
      <c r="G73" s="300"/>
      <c r="H73" s="300"/>
      <c r="I73" s="300"/>
      <c r="J73" s="300"/>
      <c r="K73" s="300"/>
      <c r="L73" s="300"/>
      <c r="M73" s="300"/>
    </row>
    <row r="74" spans="1:13" x14ac:dyDescent="0.2">
      <c r="A74" s="211"/>
      <c r="B74" s="211"/>
      <c r="C74" s="300"/>
      <c r="D74" s="300"/>
      <c r="E74" s="300"/>
      <c r="F74" s="300"/>
      <c r="G74" s="300"/>
      <c r="H74" s="300"/>
      <c r="I74" s="300"/>
      <c r="J74" s="300"/>
      <c r="K74" s="300"/>
      <c r="L74" s="300"/>
      <c r="M74" s="300"/>
    </row>
    <row r="75" spans="1:13" x14ac:dyDescent="0.2">
      <c r="A75" s="211"/>
      <c r="B75" s="211"/>
      <c r="C75" s="300"/>
      <c r="D75" s="300"/>
      <c r="E75" s="300"/>
      <c r="F75" s="300"/>
      <c r="G75" s="300"/>
      <c r="H75" s="300"/>
      <c r="I75" s="300"/>
      <c r="J75" s="300"/>
      <c r="K75" s="300"/>
      <c r="L75" s="300"/>
      <c r="M75" s="300"/>
    </row>
    <row r="76" spans="1:13" x14ac:dyDescent="0.2">
      <c r="A76" s="211"/>
      <c r="B76" s="211"/>
      <c r="C76" s="300"/>
      <c r="D76" s="300"/>
      <c r="E76" s="300"/>
      <c r="F76" s="300"/>
      <c r="G76" s="300"/>
      <c r="H76" s="300"/>
      <c r="I76" s="300"/>
      <c r="J76" s="300"/>
      <c r="K76" s="300"/>
      <c r="L76" s="300"/>
      <c r="M76" s="300"/>
    </row>
    <row r="77" spans="1:13" x14ac:dyDescent="0.2">
      <c r="A77" s="211"/>
      <c r="B77" s="211"/>
      <c r="C77" s="300"/>
      <c r="D77" s="300"/>
      <c r="E77" s="300"/>
      <c r="F77" s="300"/>
      <c r="G77" s="300"/>
      <c r="H77" s="300"/>
      <c r="I77" s="300"/>
      <c r="J77" s="300"/>
      <c r="K77" s="300"/>
      <c r="L77" s="300"/>
      <c r="M77" s="300"/>
    </row>
    <row r="78" spans="1:13" x14ac:dyDescent="0.2">
      <c r="A78" s="211"/>
      <c r="B78" s="211"/>
      <c r="C78" s="300"/>
      <c r="D78" s="300"/>
      <c r="E78" s="300"/>
      <c r="F78" s="300"/>
      <c r="G78" s="300"/>
      <c r="H78" s="300"/>
      <c r="I78" s="300"/>
      <c r="J78" s="300"/>
      <c r="K78" s="300"/>
      <c r="L78" s="300"/>
      <c r="M78" s="300"/>
    </row>
    <row r="79" spans="1:13" x14ac:dyDescent="0.2">
      <c r="A79" s="211"/>
      <c r="B79" s="211"/>
      <c r="C79" s="300"/>
      <c r="D79" s="300"/>
      <c r="E79" s="300"/>
      <c r="F79" s="300"/>
      <c r="G79" s="300"/>
      <c r="H79" s="300"/>
      <c r="I79" s="300"/>
      <c r="J79" s="300"/>
      <c r="K79" s="300"/>
      <c r="L79" s="300"/>
      <c r="M79" s="300"/>
    </row>
    <row r="80" spans="1:13" x14ac:dyDescent="0.2">
      <c r="A80" s="211"/>
      <c r="B80" s="211"/>
      <c r="C80" s="300"/>
      <c r="D80" s="300"/>
      <c r="E80" s="300"/>
      <c r="F80" s="300"/>
      <c r="G80" s="300"/>
      <c r="H80" s="300"/>
      <c r="I80" s="300"/>
      <c r="J80" s="300"/>
      <c r="K80" s="300"/>
      <c r="L80" s="300"/>
      <c r="M80" s="300"/>
    </row>
    <row r="81" spans="1:13" x14ac:dyDescent="0.2">
      <c r="A81" s="211"/>
      <c r="B81" s="211"/>
      <c r="C81" s="300"/>
      <c r="D81" s="300"/>
      <c r="E81" s="300"/>
      <c r="F81" s="300"/>
      <c r="G81" s="300"/>
      <c r="H81" s="300"/>
      <c r="I81" s="300"/>
      <c r="J81" s="300"/>
      <c r="K81" s="300"/>
      <c r="L81" s="300"/>
      <c r="M81" s="300"/>
    </row>
    <row r="82" spans="1:13" x14ac:dyDescent="0.2">
      <c r="A82" s="211"/>
      <c r="B82" s="211"/>
      <c r="C82" s="300"/>
      <c r="D82" s="300"/>
      <c r="E82" s="300"/>
      <c r="F82" s="300"/>
      <c r="G82" s="300"/>
      <c r="H82" s="300"/>
      <c r="I82" s="300"/>
      <c r="J82" s="300"/>
      <c r="K82" s="300"/>
      <c r="L82" s="300"/>
      <c r="M82" s="300"/>
    </row>
    <row r="83" spans="1:13" x14ac:dyDescent="0.2">
      <c r="A83" s="211"/>
      <c r="B83" s="211"/>
      <c r="C83" s="300"/>
      <c r="D83" s="300"/>
      <c r="E83" s="300"/>
      <c r="F83" s="300"/>
      <c r="G83" s="300"/>
      <c r="H83" s="300"/>
      <c r="I83" s="300"/>
      <c r="J83" s="300"/>
      <c r="K83" s="300"/>
      <c r="L83" s="300"/>
      <c r="M83" s="300"/>
    </row>
    <row r="84" spans="1:13" x14ac:dyDescent="0.2">
      <c r="A84" s="211"/>
      <c r="B84" s="211"/>
      <c r="C84" s="300"/>
      <c r="D84" s="300"/>
      <c r="E84" s="300"/>
      <c r="F84" s="300"/>
      <c r="G84" s="300"/>
      <c r="H84" s="300"/>
      <c r="I84" s="300"/>
      <c r="J84" s="300"/>
      <c r="K84" s="300"/>
      <c r="L84" s="300"/>
      <c r="M84" s="300"/>
    </row>
    <row r="85" spans="1:13" x14ac:dyDescent="0.2">
      <c r="A85" s="211"/>
      <c r="B85" s="211"/>
      <c r="C85" s="300"/>
      <c r="D85" s="300"/>
      <c r="E85" s="300"/>
      <c r="F85" s="300"/>
      <c r="G85" s="300"/>
      <c r="H85" s="300"/>
      <c r="I85" s="300"/>
      <c r="J85" s="300"/>
      <c r="K85" s="300"/>
      <c r="L85" s="300"/>
      <c r="M85" s="300"/>
    </row>
    <row r="86" spans="1:13" x14ac:dyDescent="0.2">
      <c r="A86" s="211"/>
      <c r="B86" s="211"/>
      <c r="C86" s="300"/>
      <c r="D86" s="300"/>
      <c r="E86" s="300"/>
      <c r="F86" s="300"/>
      <c r="G86" s="300"/>
      <c r="H86" s="300"/>
      <c r="I86" s="300"/>
      <c r="J86" s="300"/>
      <c r="K86" s="300"/>
      <c r="L86" s="300"/>
      <c r="M86" s="300"/>
    </row>
    <row r="87" spans="1:13" x14ac:dyDescent="0.2">
      <c r="A87" s="211"/>
      <c r="B87" s="211"/>
      <c r="C87" s="300"/>
      <c r="D87" s="300"/>
      <c r="E87" s="300"/>
      <c r="F87" s="300"/>
      <c r="G87" s="300"/>
      <c r="H87" s="300"/>
      <c r="I87" s="300"/>
      <c r="J87" s="300"/>
      <c r="K87" s="300"/>
      <c r="L87" s="300"/>
      <c r="M87" s="300"/>
    </row>
    <row r="88" spans="1:13" x14ac:dyDescent="0.2">
      <c r="A88" s="211"/>
      <c r="B88" s="211"/>
      <c r="C88" s="300"/>
      <c r="D88" s="300"/>
      <c r="E88" s="300"/>
      <c r="F88" s="300"/>
      <c r="G88" s="300"/>
      <c r="H88" s="300"/>
      <c r="I88" s="300"/>
      <c r="J88" s="300"/>
      <c r="K88" s="300"/>
      <c r="L88" s="300"/>
      <c r="M88" s="300"/>
    </row>
    <row r="89" spans="1:13" x14ac:dyDescent="0.2">
      <c r="A89" s="211"/>
      <c r="B89" s="211"/>
      <c r="C89" s="300"/>
      <c r="D89" s="300"/>
      <c r="E89" s="300"/>
      <c r="F89" s="300"/>
      <c r="G89" s="300"/>
      <c r="H89" s="300"/>
      <c r="I89" s="300"/>
      <c r="J89" s="300"/>
      <c r="K89" s="300"/>
      <c r="L89" s="300"/>
      <c r="M89" s="300"/>
    </row>
    <row r="90" spans="1:13" x14ac:dyDescent="0.2">
      <c r="A90" s="211"/>
      <c r="B90" s="211"/>
      <c r="C90" s="300"/>
      <c r="D90" s="300"/>
      <c r="E90" s="300"/>
      <c r="F90" s="300"/>
      <c r="G90" s="300"/>
      <c r="H90" s="300"/>
      <c r="I90" s="300"/>
      <c r="J90" s="300"/>
      <c r="K90" s="300"/>
      <c r="L90" s="300"/>
      <c r="M90" s="300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2018-09-26T15:47:52Z</cp:lastPrinted>
  <dcterms:created xsi:type="dcterms:W3CDTF">1997-12-04T19:04:30Z</dcterms:created>
  <dcterms:modified xsi:type="dcterms:W3CDTF">2018-10-16T16:45:25Z</dcterms:modified>
</cp:coreProperties>
</file>